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ucke\OneDrive\Desktop\"/>
    </mc:Choice>
  </mc:AlternateContent>
  <xr:revisionPtr revIDLastSave="0" documentId="13_ncr:1_{2D056162-62D2-41FA-BE78-F8927F943313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FSM Model" sheetId="1" r:id="rId1"/>
    <sheet name="Historical" sheetId="2" r:id="rId2"/>
  </sheets>
  <definedNames>
    <definedName name="_xlnm.Print_Titles" localSheetId="0">'FSM Model'!$6:$8</definedName>
    <definedName name="_xlnm.Print_Titles" localSheetId="1">Historical!$1:$5</definedName>
  </definedNames>
  <calcPr calcId="191029" iterate="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3" i="1" l="1"/>
  <c r="I213" i="1"/>
  <c r="I38" i="1" s="1"/>
  <c r="H213" i="1"/>
  <c r="H38" i="1" s="1"/>
  <c r="G213" i="1"/>
  <c r="G38" i="1" s="1"/>
  <c r="F213" i="1"/>
  <c r="F38" i="1" s="1"/>
  <c r="J212" i="1"/>
  <c r="J37" i="1" s="1"/>
  <c r="I212" i="1"/>
  <c r="I37" i="1" s="1"/>
  <c r="H212" i="1"/>
  <c r="H37" i="1" s="1"/>
  <c r="G212" i="1"/>
  <c r="G37" i="1" s="1"/>
  <c r="F212" i="1"/>
  <c r="H229" i="1"/>
  <c r="G229" i="1"/>
  <c r="F229" i="1"/>
  <c r="J229" i="1"/>
  <c r="I229" i="1"/>
  <c r="J227" i="1"/>
  <c r="I227" i="1"/>
  <c r="G227" i="1"/>
  <c r="F227" i="1"/>
  <c r="J225" i="1"/>
  <c r="I225" i="1"/>
  <c r="H225" i="1"/>
  <c r="G225" i="1"/>
  <c r="J223" i="1"/>
  <c r="I223" i="1"/>
  <c r="H223" i="1"/>
  <c r="G223" i="1"/>
  <c r="J45" i="1"/>
  <c r="I45" i="1"/>
  <c r="H45" i="1"/>
  <c r="G45" i="1"/>
  <c r="F45" i="1"/>
  <c r="J44" i="1"/>
  <c r="I44" i="1"/>
  <c r="H44" i="1"/>
  <c r="G44" i="1"/>
  <c r="F44" i="1"/>
  <c r="J43" i="1"/>
  <c r="I43" i="1"/>
  <c r="H43" i="1"/>
  <c r="G43" i="1"/>
  <c r="F43" i="1"/>
  <c r="J42" i="1"/>
  <c r="I42" i="1"/>
  <c r="H42" i="1"/>
  <c r="G42" i="1"/>
  <c r="F42" i="1"/>
  <c r="J41" i="1"/>
  <c r="I41" i="1"/>
  <c r="H41" i="1"/>
  <c r="G41" i="1"/>
  <c r="F41" i="1"/>
  <c r="J40" i="1"/>
  <c r="I40" i="1"/>
  <c r="H40" i="1"/>
  <c r="G40" i="1"/>
  <c r="F40" i="1"/>
  <c r="J39" i="1"/>
  <c r="I39" i="1"/>
  <c r="H39" i="1"/>
  <c r="G39" i="1"/>
  <c r="F39" i="1"/>
  <c r="J38" i="1"/>
  <c r="B222" i="1"/>
  <c r="B226" i="1"/>
  <c r="F85" i="1"/>
  <c r="G85" i="1"/>
  <c r="H85" i="1"/>
  <c r="I85" i="1"/>
  <c r="J85" i="1"/>
  <c r="C86" i="1"/>
  <c r="D86" i="1"/>
  <c r="E86" i="1"/>
  <c r="F86" i="1" s="1"/>
  <c r="G86" i="1" s="1"/>
  <c r="H86" i="1" s="1"/>
  <c r="I86" i="1" s="1"/>
  <c r="J86" i="1" s="1"/>
  <c r="C87" i="1"/>
  <c r="D87" i="1"/>
  <c r="E87" i="1"/>
  <c r="F87" i="1" s="1"/>
  <c r="G87" i="1" s="1"/>
  <c r="H87" i="1" s="1"/>
  <c r="I87" i="1" s="1"/>
  <c r="J87" i="1" s="1"/>
  <c r="C88" i="1"/>
  <c r="D88" i="1"/>
  <c r="E88" i="1"/>
  <c r="F88" i="1" s="1"/>
  <c r="G88" i="1" s="1"/>
  <c r="H88" i="1" s="1"/>
  <c r="I88" i="1" s="1"/>
  <c r="J88" i="1" s="1"/>
  <c r="E200" i="1"/>
  <c r="D200" i="1"/>
  <c r="C200" i="1"/>
  <c r="E197" i="1"/>
  <c r="D197" i="1"/>
  <c r="C197" i="1"/>
  <c r="E169" i="1"/>
  <c r="E49" i="1" s="1"/>
  <c r="D169" i="1"/>
  <c r="D49" i="1" s="1"/>
  <c r="C169" i="1"/>
  <c r="C49" i="1" s="1"/>
  <c r="E167" i="1"/>
  <c r="D167" i="1"/>
  <c r="C167" i="1"/>
  <c r="C150" i="1"/>
  <c r="E149" i="1"/>
  <c r="D149" i="1"/>
  <c r="C149" i="1"/>
  <c r="E148" i="1"/>
  <c r="D148" i="1"/>
  <c r="C148" i="1"/>
  <c r="E145" i="1"/>
  <c r="D145" i="1"/>
  <c r="C145" i="1"/>
  <c r="E144" i="1"/>
  <c r="D144" i="1"/>
  <c r="C144" i="1"/>
  <c r="E143" i="1"/>
  <c r="D143" i="1"/>
  <c r="C143" i="1"/>
  <c r="E142" i="1"/>
  <c r="D142" i="1"/>
  <c r="C142" i="1"/>
  <c r="E141" i="1"/>
  <c r="D141" i="1"/>
  <c r="C141" i="1"/>
  <c r="E140" i="1"/>
  <c r="D140" i="1"/>
  <c r="C140" i="1"/>
  <c r="E139" i="1"/>
  <c r="D139" i="1"/>
  <c r="C139" i="1"/>
  <c r="E137" i="1"/>
  <c r="D137" i="1"/>
  <c r="C137" i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8" i="1"/>
  <c r="D128" i="1"/>
  <c r="C128" i="1"/>
  <c r="E127" i="1"/>
  <c r="D127" i="1"/>
  <c r="C127" i="1"/>
  <c r="D126" i="1"/>
  <c r="C126" i="1"/>
  <c r="E125" i="1"/>
  <c r="D125" i="1"/>
  <c r="E124" i="1"/>
  <c r="D124" i="1"/>
  <c r="C124" i="1"/>
  <c r="E123" i="1"/>
  <c r="D123" i="1"/>
  <c r="C123" i="1"/>
  <c r="E122" i="1"/>
  <c r="D122" i="1"/>
  <c r="C122" i="1"/>
  <c r="E121" i="1"/>
  <c r="E153" i="1" s="1"/>
  <c r="D121" i="1"/>
  <c r="C121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96" i="1"/>
  <c r="D96" i="1"/>
  <c r="C96" i="1"/>
  <c r="E95" i="1"/>
  <c r="D95" i="1"/>
  <c r="C95" i="1"/>
  <c r="E94" i="1"/>
  <c r="F94" i="1" s="1"/>
  <c r="G94" i="1" s="1"/>
  <c r="H94" i="1" s="1"/>
  <c r="I94" i="1" s="1"/>
  <c r="J94" i="1" s="1"/>
  <c r="D94" i="1"/>
  <c r="C94" i="1"/>
  <c r="E93" i="1"/>
  <c r="F93" i="1" s="1"/>
  <c r="G93" i="1" s="1"/>
  <c r="H93" i="1" s="1"/>
  <c r="I93" i="1" s="1"/>
  <c r="J93" i="1" s="1"/>
  <c r="D93" i="1"/>
  <c r="C93" i="1"/>
  <c r="E92" i="1"/>
  <c r="D92" i="1"/>
  <c r="C92" i="1"/>
  <c r="E91" i="1"/>
  <c r="E205" i="1" s="1"/>
  <c r="F201" i="1" s="1"/>
  <c r="D91" i="1"/>
  <c r="D205" i="1" s="1"/>
  <c r="C91" i="1"/>
  <c r="C205" i="1" s="1"/>
  <c r="E90" i="1"/>
  <c r="F90" i="1" s="1"/>
  <c r="G90" i="1" s="1"/>
  <c r="H90" i="1" s="1"/>
  <c r="I90" i="1" s="1"/>
  <c r="J90" i="1" s="1"/>
  <c r="D90" i="1"/>
  <c r="C90" i="1"/>
  <c r="E89" i="1"/>
  <c r="F89" i="1" s="1"/>
  <c r="G89" i="1" s="1"/>
  <c r="H89" i="1" s="1"/>
  <c r="I89" i="1" s="1"/>
  <c r="J89" i="1" s="1"/>
  <c r="D89" i="1"/>
  <c r="C89" i="1"/>
  <c r="E84" i="1"/>
  <c r="F84" i="1" s="1"/>
  <c r="G84" i="1" s="1"/>
  <c r="H84" i="1" s="1"/>
  <c r="I84" i="1" s="1"/>
  <c r="J84" i="1" s="1"/>
  <c r="D84" i="1"/>
  <c r="C84" i="1"/>
  <c r="E83" i="1"/>
  <c r="D83" i="1"/>
  <c r="C83" i="1"/>
  <c r="E82" i="1"/>
  <c r="F82" i="1" s="1"/>
  <c r="G82" i="1" s="1"/>
  <c r="H82" i="1" s="1"/>
  <c r="I82" i="1" s="1"/>
  <c r="J82" i="1" s="1"/>
  <c r="D82" i="1"/>
  <c r="C82" i="1"/>
  <c r="E81" i="1"/>
  <c r="F81" i="1" s="1"/>
  <c r="G81" i="1" s="1"/>
  <c r="H81" i="1" s="1"/>
  <c r="I81" i="1" s="1"/>
  <c r="J81" i="1" s="1"/>
  <c r="D81" i="1"/>
  <c r="C81" i="1"/>
  <c r="E80" i="1"/>
  <c r="F80" i="1" s="1"/>
  <c r="G80" i="1" s="1"/>
  <c r="H80" i="1" s="1"/>
  <c r="I80" i="1" s="1"/>
  <c r="J80" i="1" s="1"/>
  <c r="D80" i="1"/>
  <c r="C80" i="1"/>
  <c r="E79" i="1"/>
  <c r="F79" i="1" s="1"/>
  <c r="D79" i="1"/>
  <c r="C79" i="1"/>
  <c r="E78" i="1"/>
  <c r="F78" i="1" s="1"/>
  <c r="G78" i="1" s="1"/>
  <c r="H78" i="1" s="1"/>
  <c r="I78" i="1" s="1"/>
  <c r="J78" i="1" s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F73" i="1" s="1"/>
  <c r="D73" i="1"/>
  <c r="C73" i="1"/>
  <c r="E72" i="1"/>
  <c r="D72" i="1"/>
  <c r="C72" i="1"/>
  <c r="E71" i="1"/>
  <c r="F71" i="1" s="1"/>
  <c r="G71" i="1" s="1"/>
  <c r="H71" i="1" s="1"/>
  <c r="I71" i="1" s="1"/>
  <c r="J71" i="1" s="1"/>
  <c r="D71" i="1"/>
  <c r="C71" i="1"/>
  <c r="E70" i="1"/>
  <c r="F70" i="1" s="1"/>
  <c r="G70" i="1" s="1"/>
  <c r="H70" i="1" s="1"/>
  <c r="I70" i="1" s="1"/>
  <c r="J70" i="1" s="1"/>
  <c r="D70" i="1"/>
  <c r="C70" i="1"/>
  <c r="E69" i="1"/>
  <c r="F69" i="1" s="1"/>
  <c r="G69" i="1" s="1"/>
  <c r="H69" i="1" s="1"/>
  <c r="I69" i="1" s="1"/>
  <c r="J69" i="1" s="1"/>
  <c r="D69" i="1"/>
  <c r="C69" i="1"/>
  <c r="E68" i="1"/>
  <c r="E177" i="1" s="1"/>
  <c r="F175" i="1" s="1"/>
  <c r="D68" i="1"/>
  <c r="D177" i="1" s="1"/>
  <c r="C68" i="1"/>
  <c r="C177" i="1" s="1"/>
  <c r="E67" i="1"/>
  <c r="F67" i="1" s="1"/>
  <c r="G67" i="1" s="1"/>
  <c r="H67" i="1" s="1"/>
  <c r="I67" i="1" s="1"/>
  <c r="J67" i="1" s="1"/>
  <c r="D67" i="1"/>
  <c r="C67" i="1"/>
  <c r="E66" i="1"/>
  <c r="F66" i="1" s="1"/>
  <c r="G66" i="1" s="1"/>
  <c r="H66" i="1" s="1"/>
  <c r="I66" i="1" s="1"/>
  <c r="J66" i="1" s="1"/>
  <c r="D66" i="1"/>
  <c r="C66" i="1"/>
  <c r="E65" i="1"/>
  <c r="E174" i="1" s="1"/>
  <c r="F171" i="1" s="1"/>
  <c r="D65" i="1"/>
  <c r="D174" i="1" s="1"/>
  <c r="C65" i="1"/>
  <c r="C174" i="1" s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F150" i="1" s="1"/>
  <c r="D60" i="1"/>
  <c r="E150" i="1" s="1"/>
  <c r="C60" i="1"/>
  <c r="D150" i="1" s="1"/>
  <c r="E33" i="1"/>
  <c r="D33" i="1"/>
  <c r="C33" i="1"/>
  <c r="D56" i="1" s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C26" i="1"/>
  <c r="E25" i="1"/>
  <c r="D25" i="1"/>
  <c r="C25" i="1"/>
  <c r="E23" i="1"/>
  <c r="D23" i="1"/>
  <c r="C23" i="1"/>
  <c r="E22" i="1"/>
  <c r="D22" i="1"/>
  <c r="C22" i="1"/>
  <c r="C43" i="1" s="1"/>
  <c r="E21" i="1"/>
  <c r="E193" i="1" s="1"/>
  <c r="D21" i="1"/>
  <c r="D193" i="1" s="1"/>
  <c r="C21" i="1"/>
  <c r="C193" i="1" s="1"/>
  <c r="E20" i="1"/>
  <c r="D20" i="1"/>
  <c r="C20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E157" i="1" s="1"/>
  <c r="D14" i="1"/>
  <c r="D157" i="1" s="1"/>
  <c r="C14" i="1"/>
  <c r="C157" i="1" s="1"/>
  <c r="E13" i="1"/>
  <c r="D13" i="1"/>
  <c r="C13" i="1"/>
  <c r="C51" i="1" s="1"/>
  <c r="E12" i="1"/>
  <c r="D12" i="1"/>
  <c r="C12" i="1"/>
  <c r="C38" i="1" s="1"/>
  <c r="E11" i="1"/>
  <c r="D11" i="1"/>
  <c r="C11" i="1"/>
  <c r="F8" i="1"/>
  <c r="G8" i="1" s="1"/>
  <c r="H8" i="1" s="1"/>
  <c r="I8" i="1" s="1"/>
  <c r="J8" i="1" s="1"/>
  <c r="H227" i="1" l="1"/>
  <c r="C153" i="1"/>
  <c r="F200" i="1"/>
  <c r="G200" i="1" s="1"/>
  <c r="H200" i="1" s="1"/>
  <c r="I200" i="1" s="1"/>
  <c r="J200" i="1" s="1"/>
  <c r="E50" i="1"/>
  <c r="D158" i="1"/>
  <c r="E41" i="1"/>
  <c r="E163" i="1"/>
  <c r="E54" i="1"/>
  <c r="D44" i="1"/>
  <c r="C199" i="1"/>
  <c r="D52" i="1"/>
  <c r="D32" i="1"/>
  <c r="E52" i="1"/>
  <c r="E44" i="1"/>
  <c r="E56" i="1"/>
  <c r="C152" i="1"/>
  <c r="C151" i="1" s="1"/>
  <c r="E138" i="1"/>
  <c r="D152" i="1"/>
  <c r="D151" i="1" s="1"/>
  <c r="E152" i="1"/>
  <c r="E151" i="1" s="1"/>
  <c r="E37" i="1"/>
  <c r="D138" i="1"/>
  <c r="D53" i="1"/>
  <c r="C97" i="1"/>
  <c r="E55" i="1"/>
  <c r="D55" i="1"/>
  <c r="C32" i="1"/>
  <c r="C198" i="1" s="1"/>
  <c r="D160" i="1"/>
  <c r="C168" i="1"/>
  <c r="F83" i="1"/>
  <c r="D168" i="1"/>
  <c r="E159" i="1"/>
  <c r="D97" i="1"/>
  <c r="E129" i="1"/>
  <c r="E24" i="1"/>
  <c r="E97" i="1"/>
  <c r="D40" i="1"/>
  <c r="C181" i="1"/>
  <c r="C129" i="1"/>
  <c r="D181" i="1"/>
  <c r="E181" i="1"/>
  <c r="D41" i="1"/>
  <c r="C52" i="1"/>
  <c r="D38" i="1"/>
  <c r="F140" i="1"/>
  <c r="E42" i="1"/>
  <c r="E38" i="1"/>
  <c r="C42" i="1"/>
  <c r="D42" i="1"/>
  <c r="D37" i="1"/>
  <c r="C53" i="1"/>
  <c r="D163" i="1"/>
  <c r="D153" i="1"/>
  <c r="C138" i="1"/>
  <c r="C55" i="1"/>
  <c r="E161" i="1"/>
  <c r="D51" i="1"/>
  <c r="E43" i="1"/>
  <c r="C159" i="1"/>
  <c r="C162" i="1"/>
  <c r="E32" i="1"/>
  <c r="E45" i="1" s="1"/>
  <c r="C158" i="1"/>
  <c r="C170" i="1"/>
  <c r="E162" i="1"/>
  <c r="D170" i="1"/>
  <c r="D43" i="1"/>
  <c r="E51" i="1"/>
  <c r="C40" i="1"/>
  <c r="C24" i="1"/>
  <c r="C163" i="1"/>
  <c r="D129" i="1"/>
  <c r="E170" i="1"/>
  <c r="C37" i="1"/>
  <c r="C44" i="1"/>
  <c r="C41" i="1"/>
  <c r="C161" i="1"/>
  <c r="D161" i="1"/>
  <c r="D159" i="1"/>
  <c r="F120" i="1"/>
  <c r="F138" i="1"/>
  <c r="E158" i="1"/>
  <c r="D24" i="1"/>
  <c r="E168" i="1"/>
  <c r="C185" i="1"/>
  <c r="D185" i="1"/>
  <c r="G73" i="1"/>
  <c r="G79" i="1"/>
  <c r="C160" i="1"/>
  <c r="E185" i="1"/>
  <c r="C39" i="1"/>
  <c r="D39" i="1"/>
  <c r="E160" i="1"/>
  <c r="D199" i="1"/>
  <c r="E199" i="1"/>
  <c r="F199" i="1" s="1"/>
  <c r="G199" i="1" s="1"/>
  <c r="H199" i="1" s="1"/>
  <c r="I199" i="1" s="1"/>
  <c r="J199" i="1" s="1"/>
  <c r="C50" i="1"/>
  <c r="C54" i="1" s="1"/>
  <c r="E40" i="1"/>
  <c r="D50" i="1"/>
  <c r="D54" i="1" s="1"/>
  <c r="F181" i="1"/>
  <c r="D162" i="1"/>
  <c r="C19" i="1"/>
  <c r="D19" i="1"/>
  <c r="E39" i="1"/>
  <c r="E19" i="1"/>
  <c r="E53" i="1"/>
  <c r="D45" i="1" l="1"/>
  <c r="D198" i="1"/>
  <c r="F160" i="1"/>
  <c r="G160" i="1" s="1"/>
  <c r="H160" i="1" s="1"/>
  <c r="I160" i="1" s="1"/>
  <c r="J160" i="1" s="1"/>
  <c r="E198" i="1"/>
  <c r="F198" i="1" s="1"/>
  <c r="G198" i="1" s="1"/>
  <c r="H198" i="1" s="1"/>
  <c r="I198" i="1" s="1"/>
  <c r="J198" i="1" s="1"/>
  <c r="F159" i="1"/>
  <c r="G159" i="1" s="1"/>
  <c r="H159" i="1" s="1"/>
  <c r="I159" i="1" s="1"/>
  <c r="J159" i="1" s="1"/>
  <c r="F168" i="1"/>
  <c r="G168" i="1" s="1"/>
  <c r="H168" i="1" s="1"/>
  <c r="I168" i="1" s="1"/>
  <c r="J168" i="1" s="1"/>
  <c r="F162" i="1"/>
  <c r="G162" i="1" s="1"/>
  <c r="H162" i="1" s="1"/>
  <c r="I162" i="1" s="1"/>
  <c r="J162" i="1" s="1"/>
  <c r="E182" i="1"/>
  <c r="D182" i="1"/>
  <c r="D183" i="1"/>
  <c r="F183" i="1"/>
  <c r="E183" i="1"/>
  <c r="E184" i="1" s="1"/>
  <c r="F184" i="1" s="1"/>
  <c r="G184" i="1" s="1"/>
  <c r="H184" i="1" s="1"/>
  <c r="I184" i="1" s="1"/>
  <c r="J184" i="1" s="1"/>
  <c r="F92" i="1"/>
  <c r="D184" i="1"/>
  <c r="F163" i="1"/>
  <c r="G163" i="1" s="1"/>
  <c r="H163" i="1" s="1"/>
  <c r="I163" i="1" s="1"/>
  <c r="J163" i="1" s="1"/>
  <c r="F161" i="1"/>
  <c r="G161" i="1" s="1"/>
  <c r="H161" i="1" s="1"/>
  <c r="I161" i="1" s="1"/>
  <c r="J161" i="1" s="1"/>
  <c r="F32" i="1"/>
  <c r="G32" i="1" s="1"/>
  <c r="F170" i="1"/>
  <c r="G170" i="1" s="1"/>
  <c r="H170" i="1" s="1"/>
  <c r="I170" i="1" s="1"/>
  <c r="J170" i="1" s="1"/>
  <c r="F158" i="1"/>
  <c r="G158" i="1" s="1"/>
  <c r="H158" i="1" s="1"/>
  <c r="I158" i="1" s="1"/>
  <c r="J158" i="1" s="1"/>
  <c r="G83" i="1"/>
  <c r="H79" i="1"/>
  <c r="G120" i="1"/>
  <c r="G181" i="1"/>
  <c r="G183" i="1" s="1"/>
  <c r="H73" i="1"/>
  <c r="G138" i="1"/>
  <c r="G92" i="1" l="1"/>
  <c r="F197" i="1"/>
  <c r="F144" i="1" s="1"/>
  <c r="G185" i="1"/>
  <c r="G140" i="1"/>
  <c r="F22" i="1"/>
  <c r="F185" i="1"/>
  <c r="F193" i="1" s="1"/>
  <c r="F21" i="1" s="1"/>
  <c r="F203" i="1"/>
  <c r="H32" i="1"/>
  <c r="G197" i="1"/>
  <c r="H120" i="1"/>
  <c r="H83" i="1"/>
  <c r="I79" i="1"/>
  <c r="H138" i="1"/>
  <c r="H181" i="1"/>
  <c r="H183" i="1" s="1"/>
  <c r="H185" i="1" s="1"/>
  <c r="I73" i="1"/>
  <c r="F24" i="1" l="1"/>
  <c r="G22" i="1"/>
  <c r="H22" i="1" s="1"/>
  <c r="I22" i="1" s="1"/>
  <c r="J22" i="1" s="1"/>
  <c r="H140" i="1"/>
  <c r="H92" i="1"/>
  <c r="I92" i="1" s="1"/>
  <c r="I83" i="1"/>
  <c r="J79" i="1"/>
  <c r="I120" i="1"/>
  <c r="J73" i="1"/>
  <c r="I181" i="1"/>
  <c r="I138" i="1"/>
  <c r="I32" i="1"/>
  <c r="H197" i="1"/>
  <c r="I183" i="1"/>
  <c r="I185" i="1" s="1"/>
  <c r="G203" i="1"/>
  <c r="G144" i="1"/>
  <c r="I140" i="1" l="1"/>
  <c r="I197" i="1"/>
  <c r="J32" i="1"/>
  <c r="J197" i="1" s="1"/>
  <c r="J181" i="1"/>
  <c r="J183" i="1" s="1"/>
  <c r="J185" i="1" s="1"/>
  <c r="J138" i="1"/>
  <c r="J83" i="1"/>
  <c r="J120" i="1"/>
  <c r="H203" i="1"/>
  <c r="H144" i="1"/>
  <c r="J140" i="1" l="1"/>
  <c r="J92" i="1"/>
  <c r="J203" i="1"/>
  <c r="J144" i="1"/>
  <c r="I203" i="1"/>
  <c r="I144" i="1"/>
  <c r="F12" i="1" l="1"/>
  <c r="G12" i="1" s="1"/>
  <c r="H12" i="1" l="1"/>
  <c r="I12" i="1" l="1"/>
  <c r="J12" i="1" l="1"/>
  <c r="F14" i="1" l="1"/>
  <c r="F157" i="1" s="1"/>
  <c r="F62" i="1" s="1"/>
  <c r="G14" i="1"/>
  <c r="G157" i="1" s="1"/>
  <c r="G62" i="1" s="1"/>
  <c r="H14" i="1"/>
  <c r="H157" i="1" s="1"/>
  <c r="H62" i="1" s="1"/>
  <c r="I14" i="1"/>
  <c r="I157" i="1" s="1"/>
  <c r="I62" i="1" s="1"/>
  <c r="J14" i="1"/>
  <c r="G74" i="1" l="1"/>
  <c r="H74" i="1"/>
  <c r="I74" i="1"/>
  <c r="I117" i="1" s="1"/>
  <c r="J157" i="1"/>
  <c r="J62" i="1" s="1"/>
  <c r="F74" i="1"/>
  <c r="J74" i="1" l="1"/>
  <c r="J117" i="1" s="1"/>
  <c r="H117" i="1"/>
  <c r="F117" i="1"/>
  <c r="G117" i="1"/>
  <c r="F146" i="1" l="1"/>
  <c r="F204" i="1"/>
  <c r="F147" i="1" l="1"/>
  <c r="F148" i="1" s="1"/>
  <c r="G193" i="1" l="1"/>
  <c r="G21" i="1" s="1"/>
  <c r="G24" i="1" s="1"/>
  <c r="G146" i="1" l="1"/>
  <c r="G204" i="1"/>
  <c r="G147" i="1" l="1"/>
  <c r="G148" i="1" s="1"/>
  <c r="H193" i="1" l="1"/>
  <c r="H21" i="1" s="1"/>
  <c r="H24" i="1" s="1"/>
  <c r="H204" i="1" l="1"/>
  <c r="H146" i="1"/>
  <c r="H147" i="1" l="1"/>
  <c r="H148" i="1" s="1"/>
  <c r="I193" i="1" l="1"/>
  <c r="I21" i="1" s="1"/>
  <c r="I24" i="1" s="1"/>
  <c r="I204" i="1" l="1"/>
  <c r="I146" i="1"/>
  <c r="I147" i="1" l="1"/>
  <c r="I148" i="1" s="1"/>
  <c r="J193" i="1" l="1"/>
  <c r="J21" i="1" s="1"/>
  <c r="J24" i="1" s="1"/>
  <c r="J146" i="1" l="1"/>
  <c r="J204" i="1"/>
  <c r="J147" i="1" l="1"/>
  <c r="J148" i="1" s="1"/>
  <c r="F37" i="1" l="1"/>
  <c r="F11" i="1" s="1"/>
  <c r="F223" i="1"/>
  <c r="G11" i="1" l="1"/>
  <c r="F13" i="1"/>
  <c r="F225" i="1"/>
  <c r="F167" i="1" l="1"/>
  <c r="F76" i="1"/>
  <c r="F119" i="1" s="1"/>
  <c r="F51" i="1"/>
  <c r="F63" i="1"/>
  <c r="F52" i="1"/>
  <c r="F75" i="1"/>
  <c r="F15" i="1"/>
  <c r="F169" i="1"/>
  <c r="F61" i="1"/>
  <c r="F18" i="1"/>
  <c r="F16" i="1"/>
  <c r="H11" i="1"/>
  <c r="G13" i="1"/>
  <c r="F19" i="1" l="1"/>
  <c r="F20" i="1" s="1"/>
  <c r="G76" i="1"/>
  <c r="G119" i="1" s="1"/>
  <c r="G51" i="1"/>
  <c r="G167" i="1"/>
  <c r="G75" i="1"/>
  <c r="G61" i="1"/>
  <c r="G52" i="1"/>
  <c r="G15" i="1"/>
  <c r="G169" i="1"/>
  <c r="G63" i="1"/>
  <c r="G16" i="1"/>
  <c r="G18" i="1"/>
  <c r="I11" i="1"/>
  <c r="H13" i="1"/>
  <c r="F108" i="1"/>
  <c r="G108" i="1"/>
  <c r="F176" i="1"/>
  <c r="F177" i="1" s="1"/>
  <c r="F102" i="1"/>
  <c r="F49" i="1"/>
  <c r="F77" i="1"/>
  <c r="F118" i="1"/>
  <c r="G111" i="1"/>
  <c r="F111" i="1"/>
  <c r="F122" i="1"/>
  <c r="F130" i="1" s="1"/>
  <c r="F172" i="1"/>
  <c r="F116" i="1" l="1"/>
  <c r="G175" i="1"/>
  <c r="F68" i="1"/>
  <c r="J11" i="1"/>
  <c r="J13" i="1" s="1"/>
  <c r="I13" i="1"/>
  <c r="G49" i="1"/>
  <c r="G102" i="1"/>
  <c r="G116" i="1" s="1"/>
  <c r="G77" i="1"/>
  <c r="G118" i="1"/>
  <c r="G122" i="1"/>
  <c r="G130" i="1" s="1"/>
  <c r="G172" i="1"/>
  <c r="F173" i="1"/>
  <c r="F174" i="1" s="1"/>
  <c r="H51" i="1"/>
  <c r="H76" i="1"/>
  <c r="H119" i="1" s="1"/>
  <c r="H167" i="1"/>
  <c r="H16" i="1"/>
  <c r="H52" i="1"/>
  <c r="H15" i="1"/>
  <c r="H169" i="1"/>
  <c r="H61" i="1"/>
  <c r="H108" i="1" s="1"/>
  <c r="H18" i="1"/>
  <c r="H63" i="1"/>
  <c r="H75" i="1"/>
  <c r="G19" i="1"/>
  <c r="G20" i="1" s="1"/>
  <c r="F53" i="1"/>
  <c r="F25" i="1"/>
  <c r="F50" i="1"/>
  <c r="F54" i="1" s="1"/>
  <c r="H19" i="1" l="1"/>
  <c r="H20" i="1" s="1"/>
  <c r="H50" i="1" s="1"/>
  <c r="H54" i="1" s="1"/>
  <c r="F65" i="1"/>
  <c r="G171" i="1"/>
  <c r="G50" i="1"/>
  <c r="G54" i="1" s="1"/>
  <c r="G53" i="1"/>
  <c r="G25" i="1"/>
  <c r="H77" i="1"/>
  <c r="H118" i="1"/>
  <c r="I75" i="1"/>
  <c r="I76" i="1"/>
  <c r="I119" i="1" s="1"/>
  <c r="I167" i="1"/>
  <c r="I51" i="1"/>
  <c r="I15" i="1"/>
  <c r="I169" i="1"/>
  <c r="I52" i="1"/>
  <c r="I16" i="1"/>
  <c r="I61" i="1"/>
  <c r="J108" i="1" s="1"/>
  <c r="I18" i="1"/>
  <c r="I63" i="1"/>
  <c r="H122" i="1"/>
  <c r="H130" i="1" s="1"/>
  <c r="H172" i="1"/>
  <c r="F26" i="1"/>
  <c r="F27" i="1" s="1"/>
  <c r="J18" i="1"/>
  <c r="J63" i="1"/>
  <c r="J76" i="1"/>
  <c r="J75" i="1"/>
  <c r="J51" i="1"/>
  <c r="J167" i="1"/>
  <c r="J16" i="1"/>
  <c r="J61" i="1"/>
  <c r="J52" i="1"/>
  <c r="J15" i="1"/>
  <c r="J169" i="1"/>
  <c r="H102" i="1"/>
  <c r="H49" i="1"/>
  <c r="H111" i="1"/>
  <c r="J111" i="1" l="1"/>
  <c r="I111" i="1"/>
  <c r="J19" i="1"/>
  <c r="J20" i="1" s="1"/>
  <c r="H53" i="1"/>
  <c r="H25" i="1"/>
  <c r="H26" i="1" s="1"/>
  <c r="H27" i="1" s="1"/>
  <c r="J50" i="1"/>
  <c r="J54" i="1" s="1"/>
  <c r="J25" i="1"/>
  <c r="J53" i="1"/>
  <c r="F101" i="1"/>
  <c r="F121" i="1" s="1"/>
  <c r="F29" i="1"/>
  <c r="I19" i="1"/>
  <c r="I20" i="1" s="1"/>
  <c r="I122" i="1"/>
  <c r="I130" i="1" s="1"/>
  <c r="I172" i="1"/>
  <c r="I77" i="1"/>
  <c r="I118" i="1"/>
  <c r="J77" i="1"/>
  <c r="J118" i="1"/>
  <c r="J119" i="1"/>
  <c r="G176" i="1"/>
  <c r="H116" i="1"/>
  <c r="I102" i="1"/>
  <c r="I49" i="1"/>
  <c r="J102" i="1"/>
  <c r="J116" i="1" s="1"/>
  <c r="J49" i="1"/>
  <c r="J122" i="1"/>
  <c r="J130" i="1" s="1"/>
  <c r="J172" i="1"/>
  <c r="G26" i="1"/>
  <c r="G27" i="1" s="1"/>
  <c r="I108" i="1"/>
  <c r="I116" i="1" l="1"/>
  <c r="G173" i="1"/>
  <c r="G174" i="1" s="1"/>
  <c r="G177" i="1"/>
  <c r="H29" i="1"/>
  <c r="H101" i="1"/>
  <c r="H121" i="1" s="1"/>
  <c r="I50" i="1"/>
  <c r="I54" i="1" s="1"/>
  <c r="I53" i="1"/>
  <c r="I25" i="1"/>
  <c r="F55" i="1"/>
  <c r="F31" i="1"/>
  <c r="F33" i="1" s="1"/>
  <c r="F56" i="1" s="1"/>
  <c r="F202" i="1"/>
  <c r="F205" i="1" s="1"/>
  <c r="J26" i="1"/>
  <c r="J27" i="1" s="1"/>
  <c r="G29" i="1"/>
  <c r="G101" i="1"/>
  <c r="G121" i="1" s="1"/>
  <c r="F153" i="1"/>
  <c r="F187" i="1"/>
  <c r="F149" i="1"/>
  <c r="F152" i="1" s="1"/>
  <c r="F60" i="1" s="1"/>
  <c r="J29" i="1" l="1"/>
  <c r="J101" i="1"/>
  <c r="J121" i="1" s="1"/>
  <c r="F64" i="1"/>
  <c r="F72" i="1" s="1"/>
  <c r="G187" i="1"/>
  <c r="G150" i="1"/>
  <c r="G153" i="1"/>
  <c r="G149" i="1"/>
  <c r="H55" i="1"/>
  <c r="H31" i="1"/>
  <c r="H33" i="1" s="1"/>
  <c r="H202" i="1"/>
  <c r="G55" i="1"/>
  <c r="G31" i="1"/>
  <c r="G33" i="1" s="1"/>
  <c r="G56" i="1" s="1"/>
  <c r="G202" i="1"/>
  <c r="G201" i="1"/>
  <c r="G205" i="1" s="1"/>
  <c r="F91" i="1"/>
  <c r="F95" i="1" s="1"/>
  <c r="F96" i="1" s="1"/>
  <c r="I26" i="1"/>
  <c r="I27" i="1" s="1"/>
  <c r="H153" i="1"/>
  <c r="H149" i="1"/>
  <c r="H175" i="1"/>
  <c r="G68" i="1"/>
  <c r="G65" i="1"/>
  <c r="H171" i="1"/>
  <c r="I29" i="1" l="1"/>
  <c r="I101" i="1"/>
  <c r="I121" i="1" s="1"/>
  <c r="H176" i="1"/>
  <c r="H173" i="1" s="1"/>
  <c r="H201" i="1"/>
  <c r="H205" i="1" s="1"/>
  <c r="G91" i="1"/>
  <c r="G95" i="1" s="1"/>
  <c r="G96" i="1" s="1"/>
  <c r="H56" i="1"/>
  <c r="G152" i="1"/>
  <c r="G60" i="1" s="1"/>
  <c r="F97" i="1"/>
  <c r="H174" i="1"/>
  <c r="J153" i="1"/>
  <c r="J149" i="1"/>
  <c r="J55" i="1"/>
  <c r="J31" i="1"/>
  <c r="J33" i="1" s="1"/>
  <c r="J202" i="1"/>
  <c r="G64" i="1" l="1"/>
  <c r="G72" i="1" s="1"/>
  <c r="G97" i="1" s="1"/>
  <c r="H187" i="1"/>
  <c r="H150" i="1"/>
  <c r="H152" i="1" s="1"/>
  <c r="H60" i="1" s="1"/>
  <c r="H65" i="1"/>
  <c r="I171" i="1"/>
  <c r="I201" i="1"/>
  <c r="H91" i="1"/>
  <c r="H95" i="1" s="1"/>
  <c r="H96" i="1" s="1"/>
  <c r="H177" i="1"/>
  <c r="I153" i="1"/>
  <c r="I149" i="1"/>
  <c r="I55" i="1"/>
  <c r="I31" i="1"/>
  <c r="I33" i="1" s="1"/>
  <c r="I56" i="1" s="1"/>
  <c r="I202" i="1"/>
  <c r="I205" i="1" l="1"/>
  <c r="H64" i="1"/>
  <c r="I187" i="1"/>
  <c r="I150" i="1"/>
  <c r="I152" i="1" s="1"/>
  <c r="I60" i="1" s="1"/>
  <c r="H68" i="1"/>
  <c r="I175" i="1"/>
  <c r="J56" i="1"/>
  <c r="H72" i="1" l="1"/>
  <c r="H97" i="1" s="1"/>
  <c r="I176" i="1"/>
  <c r="I173" i="1" s="1"/>
  <c r="I174" i="1" s="1"/>
  <c r="J150" i="1"/>
  <c r="J152" i="1" s="1"/>
  <c r="J60" i="1" s="1"/>
  <c r="J64" i="1" s="1"/>
  <c r="I64" i="1"/>
  <c r="J187" i="1"/>
  <c r="J201" i="1"/>
  <c r="J205" i="1" s="1"/>
  <c r="J91" i="1" s="1"/>
  <c r="J95" i="1" s="1"/>
  <c r="J96" i="1" s="1"/>
  <c r="I91" i="1"/>
  <c r="I95" i="1" s="1"/>
  <c r="I96" i="1" s="1"/>
  <c r="J171" i="1" l="1"/>
  <c r="I65" i="1"/>
  <c r="I177" i="1"/>
  <c r="I68" i="1" l="1"/>
  <c r="I72" i="1" s="1"/>
  <c r="I97" i="1" s="1"/>
  <c r="J175" i="1"/>
  <c r="J176" i="1" l="1"/>
  <c r="J173" i="1" s="1"/>
  <c r="J174" i="1" s="1"/>
  <c r="J65" i="1" s="1"/>
  <c r="J177" i="1" l="1"/>
  <c r="J68" i="1" s="1"/>
  <c r="J72" i="1" s="1"/>
  <c r="J97" i="1" s="1"/>
</calcChain>
</file>

<file path=xl/sharedStrings.xml><?xml version="1.0" encoding="utf-8"?>
<sst xmlns="http://schemas.openxmlformats.org/spreadsheetml/2006/main" count="1464" uniqueCount="478">
  <si>
    <t>AT&amp;T INC. (T) · financial statement model</t>
  </si>
  <si>
    <t>General · revenue growth · USD in millions, except per-share and per-unit amounts; shares in millions · fiscal years end in December</t>
  </si>
  <si>
    <t>Key</t>
  </si>
  <si>
    <t>Assumption</t>
  </si>
  <si>
    <t>Formula</t>
  </si>
  <si>
    <t>Link</t>
  </si>
  <si>
    <t>Optional</t>
  </si>
  <si>
    <t>Blue on yellow: type an assumption; a blank one counts as zero · Black: formula · Green: linked to the Historical sheet · Blue on grey: an optional amount, for an item that may not recur; blank means none</t>
  </si>
  <si>
    <t>Actual</t>
  </si>
  <si>
    <t>Forecast</t>
  </si>
  <si>
    <t>Fiscal year</t>
  </si>
  <si>
    <t>2023A</t>
  </si>
  <si>
    <t>2024A</t>
  </si>
  <si>
    <t>2025A</t>
  </si>
  <si>
    <t>2026E</t>
  </si>
  <si>
    <t>2027E</t>
  </si>
  <si>
    <t>2028E</t>
  </si>
  <si>
    <t>2029E</t>
  </si>
  <si>
    <t>2030E</t>
  </si>
  <si>
    <t>Notes</t>
  </si>
  <si>
    <t>Fiscal year ends</t>
  </si>
  <si>
    <t>INCOME STATEMENT</t>
  </si>
  <si>
    <t/>
  </si>
  <si>
    <t>The lines AT&amp;T INC. prints, linked to Historical. Costs are positive amounts subtracted; nonoperating items are positive for income and negative for expense. Grey forecast cells take an amount for an item that need not recur; blank means none.</t>
  </si>
  <si>
    <t>Service</t>
  </si>
  <si>
    <t>Forecast: prior year × (1 + growth).</t>
  </si>
  <si>
    <t>Equipment</t>
  </si>
  <si>
    <t>Revenue</t>
  </si>
  <si>
    <t>The revenue lines above. Actual: as reported.</t>
  </si>
  <si>
    <t>Cost of revenue. Forecast: a percentage of the revenue it serves.</t>
  </si>
  <si>
    <t>Other cost of revenues (exclusive of depreciation and amortization shown separately below)</t>
  </si>
  <si>
    <t>Operating expense. Forecast: a percentage of revenue.</t>
  </si>
  <si>
    <t>Selling, general and administrative</t>
  </si>
  <si>
    <t>Asset impairments and abandonments and restructuring</t>
  </si>
  <si>
    <t>One-time or irregular charge. Not forecast: type an amount into a forecast year only if you expect one, as a positive cost.</t>
  </si>
  <si>
    <t>Depreciation and amortization</t>
  </si>
  <si>
    <t>Total operating expenses</t>
  </si>
  <si>
    <t>The lines above, as the company totals them.</t>
  </si>
  <si>
    <t>Operating income</t>
  </si>
  <si>
    <t>Revenue less operating expenses.</t>
  </si>
  <si>
    <t>Interest expense</t>
  </si>
  <si>
    <t>Shown negative. Forecast: minus total interest expense, on debt and on the revolver, from the debt and interest schedule.</t>
  </si>
  <si>
    <t>Equity in net income of affiliates</t>
  </si>
  <si>
    <t>Share of investees’ results. Forecast: prior year × (1 + growth).</t>
  </si>
  <si>
    <t>Other income (expense) – net</t>
  </si>
  <si>
    <t>Other nonoperating item. Not forecast: type an amount into a forecast year only if you expect one, positive for income and negative for expense.</t>
  </si>
  <si>
    <t>Total other income (expense)</t>
  </si>
  <si>
    <t>Pretax income</t>
  </si>
  <si>
    <t>Operating income plus the nonoperating items above, income positive and expense negative.</t>
  </si>
  <si>
    <t>Income tax expense</t>
  </si>
  <si>
    <t>Forecast: pretax income × effective tax rate.</t>
  </si>
  <si>
    <t>Net income</t>
  </si>
  <si>
    <t>Including the share of noncontrolling interests.</t>
  </si>
  <si>
    <t>Net income attributable to noncontrolling interests</t>
  </si>
  <si>
    <t>Printed as “Net Income Attributable to Noncontrolling Interest”. The share of net income belonging to minority holders. Forecast: net income × their share. Its driver is off: type the forecast straight in.</t>
  </si>
  <si>
    <t>Net income attributable to AT&amp;T</t>
  </si>
  <si>
    <t>As reported: net income attributable to the company.</t>
  </si>
  <si>
    <t>Preferred Stock Dividends and Redemption Gain</t>
  </si>
  <si>
    <t>Not available to common shareholders, such as preferred dividends. Forecast: prior year × (1 + growth). Its driver is off: type the forecast straight in.</t>
  </si>
  <si>
    <t>Net income available to common shareholders</t>
  </si>
  <si>
    <t>Printed as “Net Income Attributable to Common Stock”. What diluted EPS is measured on.</t>
  </si>
  <si>
    <t>Diluted shares (weighted average)</t>
  </si>
  <si>
    <t>Actual: as reported, or net income available to common shareholders ÷ diluted EPS where only EPS is printed. Forecast: prior year × (1 + change).</t>
  </si>
  <si>
    <t>Diluted EPS</t>
  </si>
  <si>
    <t>Net income available to common shareholders ÷ diluted shares. Actual: as reported.</t>
  </si>
  <si>
    <t>Actual columns show what each driver was. Type each forecast assumption into the yellow cells; a blank one counts as zero.</t>
  </si>
  <si>
    <t>Service growth</t>
  </si>
  <si>
    <t>Year-on-year change in service.</t>
  </si>
  <si>
    <t>Equipment growth</t>
  </si>
  <si>
    <t>Year-on-year change in equipment.</t>
  </si>
  <si>
    <t>Equipment, % of equipment</t>
  </si>
  <si>
    <t>Equipment ÷ equipment.</t>
  </si>
  <si>
    <t>Other cost of revenues (exclusive of depreciation and amortization shown separately below), % of revenue</t>
  </si>
  <si>
    <t>Other cost of revenues (exclusive of depreciation and amortization shown separately below) ÷ revenue.</t>
  </si>
  <si>
    <t>Selling, general and administrative, % of revenue</t>
  </si>
  <si>
    <t>Selling, general and administrative ÷ revenue.</t>
  </si>
  <si>
    <t>Depreciation and amortization, % of revenue</t>
  </si>
  <si>
    <t>Depreciation and amortization ÷ revenue.</t>
  </si>
  <si>
    <t>Equity in net income of affiliates growth</t>
  </si>
  <si>
    <t>Year-on-year change; NM where the earlier year is a loss.</t>
  </si>
  <si>
    <t>Effective tax rate</t>
  </si>
  <si>
    <t>Income tax expense ÷ pretax income; NM where pretax income is zero or negative.</t>
  </si>
  <si>
    <t>Change in diluted shares</t>
  </si>
  <si>
    <t>Negative for a net buyback.</t>
  </si>
  <si>
    <t>EBITDA, MARGINS &amp; GROWTH</t>
  </si>
  <si>
    <t>Worked out from the statements and the schedules; nothing to enter.</t>
  </si>
  <si>
    <t>Depreciation &amp; amortization</t>
  </si>
  <si>
    <t>From the fixed asset schedule below.</t>
  </si>
  <si>
    <t>EBITDA</t>
  </si>
  <si>
    <t>Operating income plus D&amp;A.</t>
  </si>
  <si>
    <t>Revenue growth</t>
  </si>
  <si>
    <t>Gross margin</t>
  </si>
  <si>
    <t>Operating margin</t>
  </si>
  <si>
    <t>EBITDA margin</t>
  </si>
  <si>
    <t>Net margin</t>
  </si>
  <si>
    <t>Diluted EPS growth</t>
  </si>
  <si>
    <t>NM</t>
  </si>
  <si>
    <t>NM where the earlier year’s EPS is zero or negative.</t>
  </si>
  <si>
    <t>BALANCE SHEET</t>
  </si>
  <si>
    <t>The lines AT&amp;T INC. prints, linked to Historical, each forecast by what drives it: cash from the cash flow statement, working capital from its days and ratios, fixed assets from capital expenditures and D&amp;A, debt from its schedule and equity from net income, dividends and buybacks. A line nothing drives holds its last balance.</t>
  </si>
  <si>
    <t>Cash and cash equivalents</t>
  </si>
  <si>
    <t>Forecast: cash at the end of the year, from the cash flow statement.</t>
  </si>
  <si>
    <t>Accounts receivable, net</t>
  </si>
  <si>
    <t>Printed as “Accounts receivable – net of related allowance for credit loss of $429 and $375”. Forecast: revenue × receivable days ÷ 365.</t>
  </si>
  <si>
    <t>Inventories</t>
  </si>
  <si>
    <t>Forecast: cost of revenue × inventory days ÷ 365.</t>
  </si>
  <si>
    <t>Prepaid and other current assets</t>
  </si>
  <si>
    <t>Forecast: revenue × its share of revenue.</t>
  </si>
  <si>
    <t>Total current assets</t>
  </si>
  <si>
    <t>Property, Plant and Equipment – Net</t>
  </si>
  <si>
    <t>Forecast: opening balance plus capital expenditures less depreciation, from the roll-forward in the fixed asset schedule.</t>
  </si>
  <si>
    <t>Goodwill – Net</t>
  </si>
  <si>
    <t>Forecast: held at the last balance; no acquisitions are assumed.</t>
  </si>
  <si>
    <t>Licenses – Net</t>
  </si>
  <si>
    <t>Forecast: held at the last balance.</t>
  </si>
  <si>
    <t>Other Intangible Assets – Net</t>
  </si>
  <si>
    <t>Forecast: opening balance less amortization, from the roll-forward in the fixed asset schedule.</t>
  </si>
  <si>
    <t>Investments in and Advances to Equity Affiliates</t>
  </si>
  <si>
    <t>Operating Lease Right-Of-Use Assets</t>
  </si>
  <si>
    <t>Other Assets</t>
  </si>
  <si>
    <t>Total Assets</t>
  </si>
  <si>
    <t>Debt maturing within one year</t>
  </si>
  <si>
    <t>Forecast: opening balance × (1 + change in debt), from the debt schedule.</t>
  </si>
  <si>
    <t>Accounts payable and accrued liabilities</t>
  </si>
  <si>
    <t>Forecast: cost of revenue × payable days ÷ 365.</t>
  </si>
  <si>
    <t>Advanced billings and customer deposits</t>
  </si>
  <si>
    <t>Dividends payable</t>
  </si>
  <si>
    <t>Total current liabilities</t>
  </si>
  <si>
    <t>Long-Term Debt</t>
  </si>
  <si>
    <t>Noncurrent deferred tax liabilities</t>
  </si>
  <si>
    <t>Postemployment benefit obligation</t>
  </si>
  <si>
    <t>Operating lease liabilities</t>
  </si>
  <si>
    <t>Other noncurrent liabilities</t>
  </si>
  <si>
    <t>Total deferred credits and other noncurrent liabilities</t>
  </si>
  <si>
    <t>Redeemable Noncontrolling Interest</t>
  </si>
  <si>
    <t>Revolving credit facility</t>
  </si>
  <si>
    <t>The model’s own line, not printed: it draws when cash would fall below the minimum you set and surplus cash repays it first, from the roll-forward in the debt schedule. Nothing is drawn in the actual years.</t>
  </si>
  <si>
    <t>Series A (48,000 issued and outstanding at and)</t>
  </si>
  <si>
    <t>Series B (20,000 issued and 0 outstanding at and 20,000 issued and outstanding at)</t>
  </si>
  <si>
    <t>Series C (70,000 issued and outstanding at and)</t>
  </si>
  <si>
    <t>Common stock</t>
  </si>
  <si>
    <t>Printed as “Common stock ($1 par value, 14,000,000,000 authorized at and: issued 7,620,748,598 at and)”. Forecast: held at the last balance.</t>
  </si>
  <si>
    <t>Additional paid-in capital</t>
  </si>
  <si>
    <t>Retained earnings</t>
  </si>
  <si>
    <t>Forecast: opening balance plus net income less dividends, preferred dividends, from the roll-forward in the equity schedule.</t>
  </si>
  <si>
    <t>Treasury stock (583,246,242 at and 444,853,148 at, at cost)</t>
  </si>
  <si>
    <t>Forecast: opening balance less share repurchases.</t>
  </si>
  <si>
    <t>Accumulated other comprehensive income (loss)</t>
  </si>
  <si>
    <t>Noncontrolling interest</t>
  </si>
  <si>
    <t>Forecast: opening balance plus the minority’s share of net income.</t>
  </si>
  <si>
    <t>Total stockholders’ equity</t>
  </si>
  <si>
    <t>Total Liabilities and Stockholders’ Equity</t>
  </si>
  <si>
    <t>Balance check</t>
  </si>
  <si>
    <t>Total assets less total liabilities and equity: zero in every year the model balances.</t>
  </si>
  <si>
    <t>CASH FLOW STATEMENT</t>
  </si>
  <si>
    <t>Forecast as the reconciliation of the balance sheet: every line is a change in a balance above or a figure from the income statement, so none is typed, and the year’s closing cash is the balance sheet’s. The actual columns show what AT&amp;T INC. reported; the filed statement is on Historical.</t>
  </si>
  <si>
    <t>Net Income</t>
  </si>
  <si>
    <t>From the income statement, including the minority’s share.</t>
  </si>
  <si>
    <t>Added back: a cost that uses no cash, from the fixed asset schedule.</t>
  </si>
  <si>
    <t>Provision for uncollectible accounts</t>
  </si>
  <si>
    <t>Not forecast: a non-cash item the balance sheet forecast does not move.</t>
  </si>
  <si>
    <t>Pension and postretirement benefit expense (credit)</t>
  </si>
  <si>
    <t>Not forecast: no balance the model forecasts moves it.</t>
  </si>
  <si>
    <t>Actuarial and settlement (gain) loss on pension and postretirement benefits – net</t>
  </si>
  <si>
    <t>Net (gain) loss on investments</t>
  </si>
  <si>
    <t>Receivables</t>
  </si>
  <si>
    <t>Forecast: the change in accounts receivable, net on the balance sheet above; an increase in an asset uses cash, an increase in a liability provides it.</t>
  </si>
  <si>
    <t>Equipment installment receivables and related sales</t>
  </si>
  <si>
    <t>Contract asset and cost deferral</t>
  </si>
  <si>
    <t>Inventories, prepaid and other current assets</t>
  </si>
  <si>
    <t>Forecast: the change in prepaid and other current assets, other Assets, inventories, goodwill – Net, licenses – Net, investments in and Advances to Equity Affiliates, operating Lease Right-Of-Use Assets on the balance sheet above; an increase in an asset uses cash, an increase in a liability provides it.</t>
  </si>
  <si>
    <t>Accounts payable and other accrued liabilities</t>
  </si>
  <si>
    <t>Changes in income taxes</t>
  </si>
  <si>
    <t>Postretirement claims and contributions</t>
  </si>
  <si>
    <t>Other – net</t>
  </si>
  <si>
    <t>Total adjustments</t>
  </si>
  <si>
    <t>Change in accounts payable and accrued liabilities</t>
  </si>
  <si>
    <t>The statement prints no line for this balance: an increase in an asset uses cash, an increase in a liability provides it.</t>
  </si>
  <si>
    <t>Change in advanced billings and customer deposits</t>
  </si>
  <si>
    <t>Change in dividends payable</t>
  </si>
  <si>
    <t>Other assets and liabilities, net</t>
  </si>
  <si>
    <t>The change in every balance held at its last value above: zero unless one of them is changed, and the model still balances if one is.</t>
  </si>
  <si>
    <t>Cash from operating activities</t>
  </si>
  <si>
    <t>Actual: as reported. Forecast: the lines above the model moves.</t>
  </si>
  <si>
    <t>Capital expenditures</t>
  </si>
  <si>
    <t>From the fixed asset schedule.</t>
  </si>
  <si>
    <t>Acquisitions, net of cash acquired</t>
  </si>
  <si>
    <t>Not forecast: no acquisitions are assumed, as goodwill is held.</t>
  </si>
  <si>
    <t>Dispositions</t>
  </si>
  <si>
    <t>Not forecast.</t>
  </si>
  <si>
    <t>Distributions from DIRECTV in excess of cumulative equity in earnings</t>
  </si>
  <si>
    <t>(Purchases), sales and settlements of securities – net</t>
  </si>
  <si>
    <t>Other investing cash flows, not itemized</t>
  </si>
  <si>
    <t>What the printed lines leave unexplained, so history ties to the reported total. History only: check the filing for the lines it holds.</t>
  </si>
  <si>
    <t>Cash from investing activities</t>
  </si>
  <si>
    <t>Net change in short-term borrowings with original maturities of three months or less</t>
  </si>
  <si>
    <t>History: the model forecasts the net amount on the line these add up to.</t>
  </si>
  <si>
    <t>Issuance of other short-term borrowings</t>
  </si>
  <si>
    <t>Repayment of other short-term borrowings</t>
  </si>
  <si>
    <t>Issuance of long-term debt</t>
  </si>
  <si>
    <t>Repayment of long-term debt</t>
  </si>
  <si>
    <t>Note payable to DIRECTV, net of payments</t>
  </si>
  <si>
    <t>Payment of vendor financing</t>
  </si>
  <si>
    <t>Net borrowing (repayment) of debt</t>
  </si>
  <si>
    <t>The debt lines above, added up. Forecast: the change in debt maturing within one year, long-Term Debt on the balance sheet, from the debt schedule.</t>
  </si>
  <si>
    <t>Redemption of preferred stock</t>
  </si>
  <si>
    <t>Purchase of treasury stock</t>
  </si>
  <si>
    <t>From the equity schedule.</t>
  </si>
  <si>
    <t>Issuance of treasury stock</t>
  </si>
  <si>
    <t>Issuance of preferred interests in subsidiary</t>
  </si>
  <si>
    <t>Redemption of preferred interests in subsidiary</t>
  </si>
  <si>
    <t>Dividends paid</t>
  </si>
  <si>
    <t>Preferred dividends and other</t>
  </si>
  <si>
    <t>Revolver draw (repayment)</t>
  </si>
  <si>
    <t>The model’s own line, from the debt schedule: nothing is drawn in the actual years.</t>
  </si>
  <si>
    <t>Cash from financing activities</t>
  </si>
  <si>
    <t>Net change in cash</t>
  </si>
  <si>
    <t>Actual: as reported, with exchange rates and any restricted cash. Forecast: the three activities.</t>
  </si>
  <si>
    <t>Cash, beginning of year</t>
  </si>
  <si>
    <t>The balance sheet’s cash at the end of the year before.</t>
  </si>
  <si>
    <t>Restricted cash and other</t>
  </si>
  <si>
    <t>The printed change in cash includes cash the balance sheet’s cash line does not, such as restricted cash: the difference, history only.</t>
  </si>
  <si>
    <t>Cash, end of year</t>
  </si>
  <si>
    <t>The balance sheet’s cash.</t>
  </si>
  <si>
    <t>Free cash flow</t>
  </si>
  <si>
    <t>Memo: cash from operating activities less capital expenditures.</t>
  </si>
  <si>
    <t>WORKING CAPITAL</t>
  </si>
  <si>
    <t>Receivables in days of revenue, inventory and payables in days of cost of revenue, and the other operating lines as a share of revenue, each measured on year-end balances. Type each forecast into the yellow cells.</t>
  </si>
  <si>
    <t>Cost of revenue</t>
  </si>
  <si>
    <t>The base for inventory and payable days.</t>
  </si>
  <si>
    <t>Accounts receivable, net, days of revenue</t>
  </si>
  <si>
    <t>Year-end balance ÷ revenue × 365.</t>
  </si>
  <si>
    <t>Inventories, days of cost of revenue</t>
  </si>
  <si>
    <t>Year-end balance ÷ cost of revenue × 365.</t>
  </si>
  <si>
    <t>Prepaid and other current assets, % of revenue</t>
  </si>
  <si>
    <t>Prepaid and other current assets ÷ revenue.</t>
  </si>
  <si>
    <t>Accounts payable and accrued liabilities, days of cost of revenue</t>
  </si>
  <si>
    <t>Advanced billings and customer deposits, % of revenue</t>
  </si>
  <si>
    <t>Advanced billings and customer deposits ÷ revenue.</t>
  </si>
  <si>
    <t>Dividends payable, % of revenue</t>
  </si>
  <si>
    <t>Dividends payable ÷ revenue.</t>
  </si>
  <si>
    <t>FIXED ASSETS</t>
  </si>
  <si>
    <t>Capital expenditures add to property, plant and equipment and depreciation takes from it; D&amp;A falls on PP&amp;E and intangible assets in proportion to their opening balances.</t>
  </si>
  <si>
    <t>Actual: the capital expenditure lines of the cash flow statement on Historical, added up, as a positive amount. Forecast: revenue × %.</t>
  </si>
  <si>
    <t>Capital expenditures, % of revenue</t>
  </si>
  <si>
    <t>Capital expenditures ÷ revenue.</t>
  </si>
  <si>
    <t>Actual: the cash flow statement on Historical. Forecast: revenue × %.</t>
  </si>
  <si>
    <t>Depreciation &amp; amortization, % of revenue</t>
  </si>
  <si>
    <t>D&amp;A ÷ revenue.</t>
  </si>
  <si>
    <t>Property, Plant and Equipment, beginning of year</t>
  </si>
  <si>
    <t>Last year’s closing balance.</t>
  </si>
  <si>
    <t>Plus: capital expenditures</t>
  </si>
  <si>
    <t>From above.</t>
  </si>
  <si>
    <t>Less: depreciation</t>
  </si>
  <si>
    <t>D&amp;A less the amortization of intangible assets below.</t>
  </si>
  <si>
    <t>Property, Plant and Equipment, end of year</t>
  </si>
  <si>
    <t>Actual: the balance sheet. Forecast: the lines above, which the balance sheet takes.</t>
  </si>
  <si>
    <t>Other Intangible Assets, beginning of year</t>
  </si>
  <si>
    <t>Less: amortization</t>
  </si>
  <si>
    <t>The part of D&amp;A that falls on intangible assets: their share of the two opening balances.</t>
  </si>
  <si>
    <t>Other Intangible Assets, end of year</t>
  </si>
  <si>
    <t>DEBT AND INTEREST</t>
  </si>
  <si>
    <t>Debt follows the change you enter. The revolver is the model’s plug: it draws when cash would fall below the minimum, and surplus cash repays it first.</t>
  </si>
  <si>
    <t>Debt, end of year</t>
  </si>
  <si>
    <t>The debt lines on the balance sheet, added up.</t>
  </si>
  <si>
    <t>Change in debt</t>
  </si>
  <si>
    <t>Every debt line grows at this rate; negative for net repayment. A blank one holds debt flat.</t>
  </si>
  <si>
    <t>Average debt</t>
  </si>
  <si>
    <t>Average of opening and closing debt.</t>
  </si>
  <si>
    <t>Interest on debt ÷ average debt.</t>
  </si>
  <si>
    <t>Interest on debt</t>
  </si>
  <si>
    <t>Actual: the income statement’s interest expense. Forecast: average debt × rate; debt does not depend on cash, so the average leaves no circular reference.</t>
  </si>
  <si>
    <t>The least cash to keep; the revolver draws to hold it. A blank one counts as zero: the revolver then draws only to keep cash from going negative.</t>
  </si>
  <si>
    <t>Cash before the revolver</t>
  </si>
  <si>
    <t>Opening cash plus the year’s cash flows other than the revolver.</t>
  </si>
  <si>
    <t>Revolver, beginning of year</t>
  </si>
  <si>
    <t>Last year’s closing balance; nothing is drawn in the actual years.</t>
  </si>
  <si>
    <t>Draw (repayment)</t>
  </si>
  <si>
    <t>Draws what cash needs to reach the minimum; repays from any surplus, never more than is owed.</t>
  </si>
  <si>
    <t>Revolver, end of year</t>
  </si>
  <si>
    <t>The balance sheet’s revolving credit facility.</t>
  </si>
  <si>
    <t>Interest rate on the revolver</t>
  </si>
  <si>
    <t>The facility’s rate on drawn amounts.</t>
  </si>
  <si>
    <t>Interest on the revolver</t>
  </si>
  <si>
    <t>On the balance at the start of the year, which keeps the model free of circular references.</t>
  </si>
  <si>
    <t>Total interest expense</t>
  </si>
  <si>
    <t>Interest on debt and on the revolver. The income statement’s interest expense is this, negative.</t>
  </si>
  <si>
    <t>EQUITY</t>
  </si>
  <si>
    <t>Dividends, buybacks and stock-based compensation, which move equity with net income.</t>
  </si>
  <si>
    <t>Dividends</t>
  </si>
  <si>
    <t>Actual: the cash flow statement on Historical, as a positive amount. Forecast: dividends per share × diluted shares.</t>
  </si>
  <si>
    <t>Dividends per share</t>
  </si>
  <si>
    <t>Dividends ÷ diluted shares. A blank one pays none.</t>
  </si>
  <si>
    <t>Net income less net income available to common shareholders, from the income statement: preferred dividends and the like, paid in cash and taken from retained earnings.</t>
  </si>
  <si>
    <t>Share repurchases</t>
  </si>
  <si>
    <t>Actual: the cash flow statement on Historical, as a positive amount. Forecast: the amount you enter; a blank one buys back nothing.</t>
  </si>
  <si>
    <t>Retained earnings, beginning of year</t>
  </si>
  <si>
    <t>Plus: net income</t>
  </si>
  <si>
    <t>From the income statement.</t>
  </si>
  <si>
    <t>Less: dividends</t>
  </si>
  <si>
    <t>Less: preferred dividends and other</t>
  </si>
  <si>
    <t>Retained earnings, end of year</t>
  </si>
  <si>
    <t>AT&amp;T INC. · historical financial statements</t>
  </si>
  <si>
    <t>As filed with the SEC, combined from the company’s annual reports: income statement, balance sheet, cash flow statement and stockholders’ equity, one below the other. Company line items and units are retained. Nothing here is projected; the FSM Model links to these cells.</t>
  </si>
  <si>
    <t>Reported line item</t>
  </si>
  <si>
    <t>FY2023
2023-12-31</t>
  </si>
  <si>
    <t>FY2024
2024-12-31</t>
  </si>
  <si>
    <t>FY2025
2025-12-31</t>
  </si>
  <si>
    <t>Units</t>
  </si>
  <si>
    <t>Income Statement · Consolidated Statements Of Income - USD ($)</t>
  </si>
  <si>
    <t>Consolidated Statements of Income</t>
  </si>
  <si>
    <t>Operating Revenues</t>
  </si>
  <si>
    <t>USD (millions)</t>
  </si>
  <si>
    <t>Total operating revenues</t>
  </si>
  <si>
    <t>Operating Expenses</t>
  </si>
  <si>
    <t>Cost of revenues</t>
  </si>
  <si>
    <t>Operating Income</t>
  </si>
  <si>
    <t>Other Income (Expense)</t>
  </si>
  <si>
    <t>Income Before Income Taxes</t>
  </si>
  <si>
    <t>Less: Net Income Attributable to Noncontrolling Interest</t>
  </si>
  <si>
    <t>Net Income Attributable to AT&amp;T</t>
  </si>
  <si>
    <t>Less: Preferred Stock Dividends and Redemption Gain</t>
  </si>
  <si>
    <t>Net Income Attributable to Common Stock</t>
  </si>
  <si>
    <t>Basic Earnings Per Share Attributable to Common Stock</t>
  </si>
  <si>
    <t>USD/share</t>
  </si>
  <si>
    <t>Diluted Earnings Per Share Attributable to Common Stock</t>
  </si>
  <si>
    <t>Additional SEC-reported line items — other tags or scopes</t>
  </si>
  <si>
    <t>Income (Loss) from Continuing Operations</t>
  </si>
  <si>
    <t>Loss from discontinued operations, net of tax</t>
  </si>
  <si>
    <t>Less: Preferred Stock Dividends</t>
  </si>
  <si>
    <t>Basic Earnings (Loss) Per Share from continuing operations</t>
  </si>
  <si>
    <t>USD (actual)</t>
  </si>
  <si>
    <t>Basic Loss Per Share from discontinued operations</t>
  </si>
  <si>
    <t>Diluted Earnings (Loss) Per Share from continuing operations</t>
  </si>
  <si>
    <t>Diluted Loss Per Share from discontinued operations</t>
  </si>
  <si>
    <t>Broadcast, programming and operations</t>
  </si>
  <si>
    <t>The accompanying notes are an integral part of the consolidated financial statements.</t>
  </si>
  <si>
    <t>Balance Sheet · Consolidated Balance Sheets - USD ($)</t>
  </si>
  <si>
    <t>Consolidated Balance Sheets</t>
  </si>
  <si>
    <t>Assets</t>
  </si>
  <si>
    <t>Current Assets</t>
  </si>
  <si>
    <t>Accounts receivable – net of related allowance for credit loss of $429 and $375</t>
  </si>
  <si>
    <t>Liabilities and Stockholders’ Equity</t>
  </si>
  <si>
    <t>Current Liabilities</t>
  </si>
  <si>
    <t>Deferred Credits and Other Noncurrent Liabilities</t>
  </si>
  <si>
    <t>Stockholders’ Equity</t>
  </si>
  <si>
    <t>Series A (48,000 issued and outstanding at [period date] and [period date])</t>
  </si>
  <si>
    <t>Series B (20,000 issued and 0 outstanding at [period date] and 20,000 issued and outstanding at [period date])</t>
  </si>
  <si>
    <t>Series C (70,000 issued and outstanding at [period date] and [period date])</t>
  </si>
  <si>
    <t>Common stock ($1 par value, 14,000,000,000 authorized at [period date] and [period date]: issued 7,620,748,598 at [period date] and [period date])</t>
  </si>
  <si>
    <t>Treasury stock (583,246,242 at [period date] and 444,853,148 at [period date], at cost)</t>
  </si>
  <si>
    <t>Note payable to DIRECTV</t>
  </si>
  <si>
    <t>Cash Flow · Consolidated Statements Of Cash Flows - USD ($)</t>
  </si>
  <si>
    <t>Consolidated Statements of Cash Flows</t>
  </si>
  <si>
    <t>Operating Activities</t>
  </si>
  <si>
    <t>Adjustments to reconcile net income to net cash provided by operating activities:</t>
  </si>
  <si>
    <t>Changes in operating assets and liabilities:</t>
  </si>
  <si>
    <t>Net Cash Provided by Operating Activities</t>
  </si>
  <si>
    <t>Investing Activities</t>
  </si>
  <si>
    <t>Net Cash Used in Investing Activities</t>
  </si>
  <si>
    <t>Financing Activities</t>
  </si>
  <si>
    <t>Net Cash Used in Financing Activities</t>
  </si>
  <si>
    <t>Net increase (decrease) in cash and cash equivalents and restricted cash</t>
  </si>
  <si>
    <t>Cash and cash equivalents and restricted cash beginning of year</t>
  </si>
  <si>
    <t>Cash and Cash Equivalents and Restricted Cash End of Year</t>
  </si>
  <si>
    <t>Adjustments to reconcile income (loss) from continuing operations to net cash provided by operating activities from continuing operations:</t>
  </si>
  <si>
    <t>Deferred income tax expense</t>
  </si>
  <si>
    <t>Net (gain) loss on investments, net of impairments</t>
  </si>
  <si>
    <t>Net Cash Provided by Operating Activities from Continuing Operations</t>
  </si>
  <si>
    <t>Net Cash Used in Investing Activities from Continuing Operations</t>
  </si>
  <si>
    <t>Net Cash Used in Financing Activities from Continuing Operations</t>
  </si>
  <si>
    <t>Net increase (decrease) in cash and cash equivalents and restricted cash from continuing operations</t>
  </si>
  <si>
    <t>Cash flows from Discontinued Operations:</t>
  </si>
  <si>
    <t>Cash used in operating activities</t>
  </si>
  <si>
    <t>Cash provided by investing activities</t>
  </si>
  <si>
    <t>Cash provided by financing activities</t>
  </si>
  <si>
    <t>Net increase in cash and cash equivalents and restricted cash from discontinued operations</t>
  </si>
  <si>
    <t>Stockholders Equity · Consolidated Statements Of Changes In Stockholders' Equity - USD ($)</t>
  </si>
  <si>
    <t>Consolidated Statements of Changes in Stockholders’ Equity</t>
  </si>
  <si>
    <t>Preferred Stock – Series A</t>
  </si>
  <si>
    <t>Balance at beginning of year</t>
  </si>
  <si>
    <t>Balance at end of year</t>
  </si>
  <si>
    <t>shares (millions)</t>
  </si>
  <si>
    <t>Preferred Stock – Series B</t>
  </si>
  <si>
    <t>Preferred Stock – Series C</t>
  </si>
  <si>
    <t>Common Stock</t>
  </si>
  <si>
    <t>Additional Paid-In Capital</t>
  </si>
  <si>
    <t>Preferred stock dividends</t>
  </si>
  <si>
    <t>Common stock dividends ($1.11, $1.11 and $1.11 per share in 2025, 2024 and 2023)</t>
  </si>
  <si>
    <t>Share-based compensation</t>
  </si>
  <si>
    <t>Redemption or reclassification of interests held by noncontrolling owners</t>
  </si>
  <si>
    <t>Retained Earnings (Deficit)</t>
  </si>
  <si>
    <t>Preferred stock redemption gain</t>
  </si>
  <si>
    <t>Distribution of WarnerMedia</t>
  </si>
  <si>
    <t>Supporting SEC values · Income Statement</t>
  </si>
  <si>
    <t>Opening balances, prior comparisons and cumulative durations. These do not count as selected statement periods.</t>
  </si>
  <si>
    <t>Reported input</t>
  </si>
  <si>
    <t>Period / duration</t>
  </si>
  <si>
    <t>Value</t>
  </si>
  <si>
    <t>SEC source</t>
  </si>
  <si>
    <t>Service — srt:ProductOrServiceAxis=us-gaap:ServiceMember</t>
  </si>
  <si>
    <t>2022-12-31 / 12 months</t>
  </si>
  <si>
    <t>https://www.sec.gov/Archives/edgar/data/732717/000073271725000013/t-20241231.htm</t>
  </si>
  <si>
    <t>Equipment — srt:ProductOrServiceAxis=us-gaap:ProductMember</t>
  </si>
  <si>
    <t>Operating Income (Loss)</t>
  </si>
  <si>
    <t>Income (Loss) from Continuing Operations Before Income Taxes</t>
  </si>
  <si>
    <t>Income tax expense on continuing operations</t>
  </si>
  <si>
    <t>Net Income (Loss)</t>
  </si>
  <si>
    <t>Net Income (Loss) Attributable to AT&amp;T</t>
  </si>
  <si>
    <t>Net Income (Loss) Attributable to Common Stock</t>
  </si>
  <si>
    <t>Basic Earnings (Loss) Per Share Attributable to Common Stock</t>
  </si>
  <si>
    <t>Diluted Earnings (Loss) Per Share Attributable to Common Stock</t>
  </si>
  <si>
    <t>Service — srt:ProductOrServiceAxis=t:ServiceAndOtherMember</t>
  </si>
  <si>
    <t>https://www.sec.gov/Archives/edgar/data/732717/000073271724000009/t-20231231.htm</t>
  </si>
  <si>
    <t>Equipment — srt:ProductOrServiceAxis=us-gaap:EquipmentMember</t>
  </si>
  <si>
    <t>Broadcast, programming and operations — srt:ProductOrServiceAxis=us-gaap:EntertainmentMember</t>
  </si>
  <si>
    <t>Supporting SEC values · Balance Sheet</t>
  </si>
  <si>
    <t>2022-12-31 / point in time</t>
  </si>
  <si>
    <t>Accounts receivable – net of related allowance for credit loss of $499 and $588</t>
  </si>
  <si>
    <t>Deferred income taxes</t>
  </si>
  <si>
    <t>Series A (48,000 issued and outstanding at December 31, 2023 and December 31, 2022) — us-gaap:StatementClassOfStockAxis=us-gaap:SeriesAPreferredStockMember</t>
  </si>
  <si>
    <t>Series B (20,000 issued and outstanding at December 31, 2023 and December 31, 2022) — us-gaap:StatementClassOfStockAxis=us-gaap:SeriesBPreferredStockMember</t>
  </si>
  <si>
    <t>Series C (70,000 issued and outstanding at December 31, 2023 and December 31, 2022) — us-gaap:StatementClassOfStockAxis=us-gaap:SeriesCPreferredStockMember</t>
  </si>
  <si>
    <t>Common stock ($1 par value, 14,000,000,000 authorized at December 31, 2023 and December 31, 2022: issued 7,620,748,598 at December 31, 2023 and December 31, 2022)</t>
  </si>
  <si>
    <t>Retained (deficit) earnings</t>
  </si>
  <si>
    <t>Treasury stock (470,685,237 at December 31, 2023 and 493,156,816 at December 31, 2022, at cost)</t>
  </si>
  <si>
    <t>Accumulated other comprehensive income</t>
  </si>
  <si>
    <t>Assets from discontinued operations</t>
  </si>
  <si>
    <t>https://www.sec.gov/Archives/edgar/data/732717/000073271723000011/t-20221231.htm</t>
  </si>
  <si>
    <t>Liabilities from discontinued operations</t>
  </si>
  <si>
    <t>Supporting SEC values · Cash Flow</t>
  </si>
  <si>
    <t>Income (loss) from continuing operations</t>
  </si>
  <si>
    <t>Deferred customer contract acquisition and fulfillment costs</t>
  </si>
  <si>
    <t>(Purchases), sales and settlements of securities and investments – net</t>
  </si>
  <si>
    <t>Issuance of preferred stock</t>
  </si>
  <si>
    <t>Supporting SEC values · Stockholders Equity</t>
  </si>
  <si>
    <t>Balance at end of year — us-gaap:StatementClassOfStockAxis=us-gaap:SeriesAPreferredStockMember|us-gaap:StatementEquityComponentsAxis=us-gaap:PreferredStockMember</t>
  </si>
  <si>
    <t>Balance at end of year — us-gaap:StatementClassOfStockAxis=us-gaap:SeriesBPreferredStockMember|us-gaap:StatementEquityComponentsAxis=us-gaap:PreferredStockMember</t>
  </si>
  <si>
    <t>Balance at end of year — us-gaap:StatementClassOfStockAxis=us-gaap:SeriesCPreferredStockMember|us-gaap:StatementEquityComponentsAxis=us-gaap:PreferredStockMember</t>
  </si>
  <si>
    <t>Balance at end of year — us-gaap:StatementEquityComponentsAxis=us-gaap:CommonStockMember</t>
  </si>
  <si>
    <t>Preferred stock dividends — us-gaap:StatementClassOfStockAxis=us-gaap:PreferredStockMember|us-gaap:StatementEquityComponentsAxis=us-gaap:AdditionalPaidInCapitalMember</t>
  </si>
  <si>
    <t>Common stock dividends ($1.11, $1.11 and $1.11 per share in 2024, 2023 and 2022) — us-gaap:StatementClassOfStockAxis=us-gaap:CommonStockMember|us-gaap:StatementEquityComponentsAxis=us-gaap:AdditionalPaidInCapitalMember</t>
  </si>
  <si>
    <t>Issuance of treasury stock — us-gaap:StatementEquityComponentsAxis=us-gaap:AdditionalPaidInCapitalMember</t>
  </si>
  <si>
    <t>Share-based payments — us-gaap:StatementEquityComponentsAxis=us-gaap:AdditionalPaidInCapitalMember</t>
  </si>
  <si>
    <t>Redemption or reclassification of interests held by noncontrolling owners — us-gaap:StatementEquityComponentsAxis=us-gaap:AdditionalPaidInCapitalMember</t>
  </si>
  <si>
    <t>Balance at end of year — us-gaap:StatementEquityComponentsAxis=us-gaap:AdditionalPaidInCapitalMember</t>
  </si>
  <si>
    <t>Net income (loss) attributable to AT&amp;T — us-gaap:StatementEquityComponentsAxis=us-gaap:RetainedEarningsMember</t>
  </si>
  <si>
    <t>Distribution of WarnerMedia — us-gaap:StatementEquityComponentsAxis=us-gaap:RetainedEarningsMember</t>
  </si>
  <si>
    <t>Preferred stock dividends — us-gaap:StatementEquityComponentsAxis=us-gaap:RetainedEarningsMember</t>
  </si>
  <si>
    <t>Common stock dividends ($1.11, $1.11 and $1.11 per share in 2024, 2023 and 2022) — us-gaap:StatementEquityComponentsAxis=us-gaap:RetainedEarningsMember</t>
  </si>
  <si>
    <t>Balance at end of year — us-gaap:StatementEquityComponentsAxis=us-gaap:RetainedEarningsMember</t>
  </si>
  <si>
    <t>Distribution of WarnerMedia — us-gaap:StatementEquityComponentsAxis=us-gaap:AdditionalPaidInCapitalMember</t>
  </si>
  <si>
    <t>Preferred stock dividends — us-gaap:StatementEquityComponentsAxis=us-gaap:AdditionalPaidInCapitalMember</t>
  </si>
  <si>
    <t>Repurchase and acquisition of common stock — us-gaap:StatementClassOfStockAxis=us-gaap:CommonClassAMember|us-gaap:StatementEquityComponentsAxis=us-gaap:AdditionalPaidInCapitalMember</t>
  </si>
  <si>
    <t>Issuance of preferred stock — us-gaap:StatementClassOfStockAxis=us-gaap:CumulativePreferredStockMember|us-gaap:StatementEquityComponentsAxis=us-gaap:AdditionalPaidInCapitalMember</t>
  </si>
  <si>
    <t>SEC filings on this sheet</t>
  </si>
  <si>
    <t>Filing</t>
  </si>
  <si>
    <t>Filed</t>
  </si>
  <si>
    <t>Document</t>
  </si>
  <si>
    <t>10-K · period ended 2025-12-31</t>
  </si>
  <si>
    <t>2026-02-09</t>
  </si>
  <si>
    <t>Open the filing</t>
  </si>
  <si>
    <t>10-K · period ended 2024-12-31</t>
  </si>
  <si>
    <t>2025-02-12</t>
  </si>
  <si>
    <t>10-K · period ended 2023-12-31</t>
  </si>
  <si>
    <t>2024-02-23</t>
  </si>
  <si>
    <t>10-K · period ended 2022-12-31</t>
  </si>
  <si>
    <t>2023-02-13</t>
  </si>
  <si>
    <t>INCOME STATEMENT DRIVERS (Avgs with historals)</t>
  </si>
  <si>
    <r>
      <t xml:space="preserve">Interest rate on average debt </t>
    </r>
    <r>
      <rPr>
        <b/>
        <sz val="10"/>
        <color rgb="FF000000"/>
        <rFont val="Calibri"/>
        <family val="2"/>
      </rPr>
      <t>(Straight Line)</t>
    </r>
  </si>
  <si>
    <r>
      <t xml:space="preserve">Minimum cash balance </t>
    </r>
    <r>
      <rPr>
        <b/>
        <sz val="10"/>
        <color rgb="FF000000"/>
        <rFont val="Calibri"/>
        <family val="2"/>
      </rPr>
      <t>(Straight Line, no thesis)</t>
    </r>
  </si>
  <si>
    <t>SCENARIO ANALYSIS</t>
  </si>
  <si>
    <t>x</t>
  </si>
  <si>
    <t>Best</t>
  </si>
  <si>
    <t>Base</t>
  </si>
  <si>
    <t>Weak</t>
  </si>
  <si>
    <t>Variance from Base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</si>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</sst>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,##0,,_);\(#,##0,,\);&quot;–&quot;_)"/>
    <numFmt numFmtId="165" formatCode="\$#,##0.00_);\(\$#,##0.00\);&quot;–&quot;_)"/>
    <numFmt numFmtId="166" formatCode="0.0%_);\(0.0%\);&quot;–&quot;_)"/>
    <numFmt numFmtId="167" formatCode="0.0&quot; days&quot;_);\(0.0&quot; days&quot;\);&quot;–&quot;_)"/>
    <numFmt numFmtId="168" formatCode="\$#,##0,,;\-\$#,##0,,;\$#,##0,,"/>
    <numFmt numFmtId="169" formatCode="#,##0,,;\-#,##0,,;#,##0,,"/>
    <numFmt numFmtId="170" formatCode="0,,;\-0,,;0,,"/>
    <numFmt numFmtId="171" formatCode="#,##0,,;\(#,##0,,\);#,##0,,"/>
    <numFmt numFmtId="172" formatCode="0,,;\(0,,\);0,,"/>
    <numFmt numFmtId="173" formatCode="\$0.00;\-\$0.00;\$0.00"/>
    <numFmt numFmtId="174" formatCode="0,,;\-0,,;&quot;—&quot;"/>
    <numFmt numFmtId="175" formatCode="\$0;\-\$0;&quot;$ —&quot;"/>
    <numFmt numFmtId="176" formatCode="\$0,,;\-\$0,,;&quot;$ —&quot;"/>
    <numFmt numFmtId="177" formatCode="\$#,##0,,;\$\(#,##0,,\);\$#,##0,,"/>
    <numFmt numFmtId="178" formatCode="\$0.00;\$\(0.00\);\$0.00"/>
    <numFmt numFmtId="179" formatCode="0_);\(0\)"/>
  </numFmts>
  <fonts count="22" x14ac:knownFonts="1">
    <font>
      <sz val="10"/>
      <name val="Calibri"/>
    </font>
    <font>
      <b/>
      <sz val="14"/>
      <color rgb="FF000000"/>
      <name val="Calibri"/>
      <family val="2"/>
    </font>
    <font>
      <i/>
      <sz val="10"/>
      <color rgb="FF6B7280"/>
      <name val="Calibri"/>
      <family val="2"/>
    </font>
    <font>
      <b/>
      <sz val="10"/>
      <color rgb="FF000000"/>
      <name val="Calibri"/>
      <family val="2"/>
    </font>
    <font>
      <sz val="10"/>
      <color rgb="FF0000FF"/>
      <name val="Calibri"/>
      <family val="2"/>
    </font>
    <font>
      <sz val="10"/>
      <color rgb="FF000000"/>
      <name val="Calibri"/>
      <family val="2"/>
    </font>
    <font>
      <sz val="10"/>
      <color rgb="FF008000"/>
      <name val="Calibri"/>
      <family val="2"/>
    </font>
    <font>
      <sz val="10"/>
      <color rgb="FF6B7280"/>
      <name val="Calibri"/>
      <family val="2"/>
    </font>
    <font>
      <b/>
      <sz val="10"/>
      <color rgb="FF6B7280"/>
      <name val="Calibri"/>
      <family val="2"/>
    </font>
    <font>
      <b/>
      <sz val="10"/>
      <color rgb="FF008000"/>
      <name val="Calibri"/>
      <family val="2"/>
    </font>
    <font>
      <i/>
      <sz val="10"/>
      <color rgb="FF000000"/>
      <name val="Calibri"/>
      <family val="2"/>
    </font>
    <font>
      <b/>
      <sz val="11"/>
      <color rgb="FF009FDB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.5"/>
      <color rgb="FF000000"/>
      <name val="Times New Roman"/>
      <family val="1"/>
    </font>
    <font>
      <b/>
      <sz val="9.5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name val="Calibri"/>
      <family val="2"/>
    </font>
    <font>
      <b/>
      <sz val="11"/>
      <color theme="1"/>
      <name val="Aptos Narrow"/>
      <family val="2"/>
      <scheme val="minor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334155"/>
      </bottom>
      <diagonal/>
    </border>
    <border>
      <left style="thin">
        <color rgb="FF000000"/>
      </left>
      <right/>
      <top/>
      <bottom style="thin">
        <color rgb="FF334155"/>
      </bottom>
      <diagonal/>
    </border>
    <border>
      <left/>
      <right/>
      <top style="thin">
        <color rgb="FF334155"/>
      </top>
      <bottom/>
      <diagonal/>
    </border>
    <border>
      <left style="thin">
        <color rgb="FF000000"/>
      </left>
      <right/>
      <top style="thin">
        <color rgb="FF334155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334155"/>
      </bottom>
      <diagonal/>
    </border>
    <border>
      <left/>
      <right/>
      <top style="thin">
        <color rgb="FF334155"/>
      </top>
      <bottom style="double">
        <color rgb="FF334155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7" fillId="0" borderId="0" xfId="0" applyFont="1"/>
    <xf numFmtId="0" fontId="3" fillId="0" borderId="2" xfId="0" applyFont="1" applyBorder="1"/>
    <xf numFmtId="0" fontId="3" fillId="3" borderId="2" xfId="0" applyFont="1" applyFill="1" applyBorder="1" applyAlignment="1">
      <alignment horizontal="right"/>
    </xf>
    <xf numFmtId="0" fontId="3" fillId="4" borderId="3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0" fontId="8" fillId="0" borderId="2" xfId="0" applyFont="1" applyBorder="1" applyAlignment="1">
      <alignment indent="1"/>
    </xf>
    <xf numFmtId="14" fontId="2" fillId="0" borderId="0" xfId="0" applyNumberFormat="1" applyFont="1" applyAlignment="1">
      <alignment horizontal="right"/>
    </xf>
    <xf numFmtId="14" fontId="2" fillId="0" borderId="1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Alignment="1">
      <alignment indent="1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7" fillId="0" borderId="0" xfId="0" applyFont="1" applyAlignment="1">
      <alignment indent="1"/>
    </xf>
    <xf numFmtId="164" fontId="9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 applyAlignment="1">
      <alignment indent="2"/>
    </xf>
    <xf numFmtId="164" fontId="4" fillId="3" borderId="1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3" fillId="0" borderId="0" xfId="0" applyFont="1" applyAlignment="1">
      <alignment indent="1"/>
    </xf>
    <xf numFmtId="164" fontId="9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5" fillId="0" borderId="0" xfId="0" applyFont="1"/>
    <xf numFmtId="165" fontId="9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5" fillId="0" borderId="1" xfId="0" applyFont="1" applyBorder="1"/>
    <xf numFmtId="167" fontId="5" fillId="0" borderId="0" xfId="0" applyNumberFormat="1" applyFont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 wrapText="1"/>
    </xf>
    <xf numFmtId="0" fontId="11" fillId="5" borderId="0" xfId="0" applyFont="1" applyFill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168" fontId="13" fillId="6" borderId="0" xfId="0" applyNumberFormat="1" applyFont="1" applyFill="1" applyAlignment="1">
      <alignment horizontal="right"/>
    </xf>
    <xf numFmtId="168" fontId="14" fillId="6" borderId="0" xfId="0" applyNumberFormat="1" applyFont="1" applyFill="1" applyAlignment="1">
      <alignment horizontal="right"/>
    </xf>
    <xf numFmtId="0" fontId="7" fillId="0" borderId="0" xfId="0" applyFont="1" applyAlignment="1">
      <alignment wrapText="1"/>
    </xf>
    <xf numFmtId="0" fontId="13" fillId="7" borderId="0" xfId="0" applyFont="1" applyFill="1" applyAlignment="1">
      <alignment horizontal="left" wrapText="1"/>
    </xf>
    <xf numFmtId="169" fontId="13" fillId="7" borderId="0" xfId="0" applyNumberFormat="1" applyFont="1" applyFill="1" applyAlignment="1">
      <alignment horizontal="right"/>
    </xf>
    <xf numFmtId="169" fontId="14" fillId="7" borderId="0" xfId="0" applyNumberFormat="1" applyFont="1" applyFill="1" applyAlignment="1">
      <alignment horizontal="right"/>
    </xf>
    <xf numFmtId="0" fontId="13" fillId="6" borderId="4" xfId="0" applyFont="1" applyFill="1" applyBorder="1" applyAlignment="1">
      <alignment horizontal="left" wrapText="1"/>
    </xf>
    <xf numFmtId="169" fontId="13" fillId="6" borderId="4" xfId="0" applyNumberFormat="1" applyFont="1" applyFill="1" applyBorder="1" applyAlignment="1">
      <alignment horizontal="right"/>
    </xf>
    <xf numFmtId="169" fontId="14" fillId="6" borderId="4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left" wrapText="1"/>
    </xf>
    <xf numFmtId="0" fontId="13" fillId="6" borderId="0" xfId="0" applyFont="1" applyFill="1" applyAlignment="1">
      <alignment horizontal="left" wrapText="1" indent="1"/>
    </xf>
    <xf numFmtId="169" fontId="13" fillId="6" borderId="0" xfId="0" applyNumberFormat="1" applyFont="1" applyFill="1" applyAlignment="1">
      <alignment horizontal="right"/>
    </xf>
    <xf numFmtId="169" fontId="14" fillId="6" borderId="0" xfId="0" applyNumberFormat="1" applyFont="1" applyFill="1" applyAlignment="1">
      <alignment horizontal="right"/>
    </xf>
    <xf numFmtId="0" fontId="13" fillId="7" borderId="0" xfId="0" applyFont="1" applyFill="1" applyAlignment="1">
      <alignment horizontal="left" wrapText="1" indent="1"/>
    </xf>
    <xf numFmtId="170" fontId="14" fillId="7" borderId="0" xfId="0" applyNumberFormat="1" applyFont="1" applyFill="1" applyAlignment="1">
      <alignment horizontal="right"/>
    </xf>
    <xf numFmtId="0" fontId="13" fillId="7" borderId="4" xfId="0" applyFont="1" applyFill="1" applyBorder="1" applyAlignment="1">
      <alignment horizontal="left" wrapText="1"/>
    </xf>
    <xf numFmtId="169" fontId="13" fillId="7" borderId="4" xfId="0" applyNumberFormat="1" applyFont="1" applyFill="1" applyBorder="1" applyAlignment="1">
      <alignment horizontal="right"/>
    </xf>
    <xf numFmtId="169" fontId="14" fillId="7" borderId="4" xfId="0" applyNumberFormat="1" applyFont="1" applyFill="1" applyBorder="1" applyAlignment="1">
      <alignment horizontal="right"/>
    </xf>
    <xf numFmtId="0" fontId="14" fillId="6" borderId="4" xfId="0" applyFont="1" applyFill="1" applyBorder="1" applyAlignment="1">
      <alignment horizontal="left" wrapText="1"/>
    </xf>
    <xf numFmtId="171" fontId="13" fillId="7" borderId="0" xfId="0" applyNumberFormat="1" applyFont="1" applyFill="1" applyAlignment="1">
      <alignment horizontal="right"/>
    </xf>
    <xf numFmtId="171" fontId="14" fillId="7" borderId="0" xfId="0" applyNumberFormat="1" applyFont="1" applyFill="1" applyAlignment="1">
      <alignment horizontal="right"/>
    </xf>
    <xf numFmtId="171" fontId="13" fillId="6" borderId="4" xfId="0" applyNumberFormat="1" applyFont="1" applyFill="1" applyBorder="1" applyAlignment="1">
      <alignment horizontal="right"/>
    </xf>
    <xf numFmtId="0" fontId="14" fillId="7" borderId="4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 indent="1"/>
    </xf>
    <xf numFmtId="171" fontId="13" fillId="6" borderId="0" xfId="0" applyNumberFormat="1" applyFont="1" applyFill="1" applyAlignment="1">
      <alignment horizontal="right"/>
    </xf>
    <xf numFmtId="171" fontId="14" fillId="6" borderId="0" xfId="0" applyNumberFormat="1" applyFont="1" applyFill="1" applyAlignment="1">
      <alignment horizontal="right"/>
    </xf>
    <xf numFmtId="168" fontId="13" fillId="7" borderId="4" xfId="0" applyNumberFormat="1" applyFont="1" applyFill="1" applyBorder="1" applyAlignment="1">
      <alignment horizontal="right"/>
    </xf>
    <xf numFmtId="168" fontId="14" fillId="7" borderId="4" xfId="0" applyNumberFormat="1" applyFont="1" applyFill="1" applyBorder="1" applyAlignment="1">
      <alignment horizontal="right"/>
    </xf>
    <xf numFmtId="0" fontId="14" fillId="6" borderId="6" xfId="0" applyFont="1" applyFill="1" applyBorder="1" applyAlignment="1">
      <alignment horizontal="left" wrapText="1" indent="1"/>
    </xf>
    <xf numFmtId="172" fontId="13" fillId="6" borderId="6" xfId="0" applyNumberFormat="1" applyFont="1" applyFill="1" applyBorder="1" applyAlignment="1">
      <alignment horizontal="right"/>
    </xf>
    <xf numFmtId="172" fontId="14" fillId="6" borderId="6" xfId="0" applyNumberFormat="1" applyFont="1" applyFill="1" applyBorder="1" applyAlignment="1">
      <alignment horizontal="right"/>
    </xf>
    <xf numFmtId="0" fontId="14" fillId="7" borderId="0" xfId="0" applyFont="1" applyFill="1" applyAlignment="1">
      <alignment horizontal="left" wrapText="1"/>
    </xf>
    <xf numFmtId="168" fontId="13" fillId="7" borderId="0" xfId="0" applyNumberFormat="1" applyFont="1" applyFill="1" applyAlignment="1">
      <alignment horizontal="right"/>
    </xf>
    <xf numFmtId="168" fontId="14" fillId="7" borderId="0" xfId="0" applyNumberFormat="1" applyFont="1" applyFill="1" applyAlignment="1">
      <alignment horizontal="right"/>
    </xf>
    <xf numFmtId="0" fontId="14" fillId="6" borderId="0" xfId="0" applyFont="1" applyFill="1" applyAlignment="1">
      <alignment horizontal="left" wrapText="1"/>
    </xf>
    <xf numFmtId="173" fontId="13" fillId="6" borderId="0" xfId="0" applyNumberFormat="1" applyFont="1" applyFill="1" applyAlignment="1">
      <alignment horizontal="right"/>
    </xf>
    <xf numFmtId="173" fontId="14" fillId="6" borderId="0" xfId="0" applyNumberFormat="1" applyFont="1" applyFill="1" applyAlignment="1">
      <alignment horizontal="right"/>
    </xf>
    <xf numFmtId="0" fontId="14" fillId="7" borderId="7" xfId="0" applyFont="1" applyFill="1" applyBorder="1" applyAlignment="1">
      <alignment horizontal="left" wrapText="1"/>
    </xf>
    <xf numFmtId="173" fontId="13" fillId="7" borderId="7" xfId="0" applyNumberFormat="1" applyFont="1" applyFill="1" applyBorder="1" applyAlignment="1">
      <alignment horizontal="right"/>
    </xf>
    <xf numFmtId="173" fontId="14" fillId="7" borderId="7" xfId="0" applyNumberFormat="1" applyFont="1" applyFill="1" applyBorder="1" applyAlignment="1">
      <alignment horizontal="right"/>
    </xf>
    <xf numFmtId="0" fontId="3" fillId="5" borderId="0" xfId="0" applyFont="1" applyFill="1" applyAlignment="1">
      <alignment wrapText="1"/>
    </xf>
    <xf numFmtId="174" fontId="13" fillId="6" borderId="0" xfId="0" applyNumberFormat="1" applyFont="1" applyFill="1" applyAlignment="1">
      <alignment horizontal="right"/>
    </xf>
    <xf numFmtId="174" fontId="14" fillId="6" borderId="0" xfId="0" applyNumberFormat="1" applyFont="1" applyFill="1" applyAlignment="1">
      <alignment horizontal="right"/>
    </xf>
    <xf numFmtId="0" fontId="13" fillId="6" borderId="6" xfId="0" applyFont="1" applyFill="1" applyBorder="1" applyAlignment="1">
      <alignment horizontal="left" wrapText="1" indent="1"/>
    </xf>
    <xf numFmtId="173" fontId="13" fillId="6" borderId="6" xfId="0" applyNumberFormat="1" applyFont="1" applyFill="1" applyBorder="1" applyAlignment="1">
      <alignment horizontal="right"/>
    </xf>
    <xf numFmtId="173" fontId="14" fillId="6" borderId="6" xfId="0" applyNumberFormat="1" applyFont="1" applyFill="1" applyBorder="1" applyAlignment="1">
      <alignment horizontal="right"/>
    </xf>
    <xf numFmtId="175" fontId="13" fillId="7" borderId="0" xfId="0" applyNumberFormat="1" applyFont="1" applyFill="1" applyAlignment="1">
      <alignment horizontal="right"/>
    </xf>
    <xf numFmtId="175" fontId="14" fillId="7" borderId="0" xfId="0" applyNumberFormat="1" applyFont="1" applyFill="1" applyAlignment="1">
      <alignment horizontal="right"/>
    </xf>
    <xf numFmtId="0" fontId="13" fillId="7" borderId="6" xfId="0" applyFont="1" applyFill="1" applyBorder="1" applyAlignment="1">
      <alignment horizontal="left" wrapText="1" indent="1"/>
    </xf>
    <xf numFmtId="173" fontId="13" fillId="7" borderId="6" xfId="0" applyNumberFormat="1" applyFont="1" applyFill="1" applyBorder="1" applyAlignment="1">
      <alignment horizontal="right"/>
    </xf>
    <xf numFmtId="173" fontId="14" fillId="7" borderId="6" xfId="0" applyNumberFormat="1" applyFont="1" applyFill="1" applyBorder="1" applyAlignment="1">
      <alignment horizontal="right"/>
    </xf>
    <xf numFmtId="175" fontId="13" fillId="6" borderId="0" xfId="0" applyNumberFormat="1" applyFont="1" applyFill="1" applyAlignment="1">
      <alignment horizontal="right"/>
    </xf>
    <xf numFmtId="175" fontId="14" fillId="6" borderId="0" xfId="0" applyNumberFormat="1" applyFont="1" applyFill="1" applyAlignment="1">
      <alignment horizontal="right"/>
    </xf>
    <xf numFmtId="174" fontId="14" fillId="7" borderId="0" xfId="0" applyNumberFormat="1" applyFont="1" applyFill="1" applyAlignment="1">
      <alignment horizontal="right"/>
    </xf>
    <xf numFmtId="0" fontId="11" fillId="5" borderId="2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14" fillId="5" borderId="0" xfId="0" applyFont="1" applyFill="1" applyAlignment="1">
      <alignment horizontal="left" wrapText="1"/>
    </xf>
    <xf numFmtId="170" fontId="13" fillId="7" borderId="0" xfId="0" applyNumberFormat="1" applyFont="1" applyFill="1" applyAlignment="1">
      <alignment horizontal="right"/>
    </xf>
    <xf numFmtId="168" fontId="13" fillId="6" borderId="4" xfId="0" applyNumberFormat="1" applyFont="1" applyFill="1" applyBorder="1" applyAlignment="1">
      <alignment horizontal="right"/>
    </xf>
    <xf numFmtId="168" fontId="14" fillId="6" borderId="4" xfId="0" applyNumberFormat="1" applyFont="1" applyFill="1" applyBorder="1" applyAlignment="1">
      <alignment horizontal="right"/>
    </xf>
    <xf numFmtId="0" fontId="14" fillId="5" borderId="6" xfId="0" applyFont="1" applyFill="1" applyBorder="1" applyAlignment="1">
      <alignment horizontal="left" wrapText="1"/>
    </xf>
    <xf numFmtId="174" fontId="13" fillId="7" borderId="0" xfId="0" applyNumberFormat="1" applyFont="1" applyFill="1" applyAlignment="1">
      <alignment horizontal="right"/>
    </xf>
    <xf numFmtId="170" fontId="13" fillId="6" borderId="0" xfId="0" applyNumberFormat="1" applyFont="1" applyFill="1" applyAlignment="1">
      <alignment horizontal="right"/>
    </xf>
    <xf numFmtId="172" fontId="14" fillId="6" borderId="0" xfId="0" applyNumberFormat="1" applyFont="1" applyFill="1" applyAlignment="1">
      <alignment horizontal="right"/>
    </xf>
    <xf numFmtId="0" fontId="14" fillId="7" borderId="8" xfId="0" applyFont="1" applyFill="1" applyBorder="1" applyAlignment="1">
      <alignment horizontal="left" wrapText="1"/>
    </xf>
    <xf numFmtId="168" fontId="13" fillId="7" borderId="8" xfId="0" applyNumberFormat="1" applyFont="1" applyFill="1" applyBorder="1" applyAlignment="1">
      <alignment horizontal="right"/>
    </xf>
    <xf numFmtId="168" fontId="14" fillId="7" borderId="8" xfId="0" applyNumberFormat="1" applyFont="1" applyFill="1" applyBorder="1" applyAlignment="1">
      <alignment horizontal="right"/>
    </xf>
    <xf numFmtId="170" fontId="14" fillId="6" borderId="0" xfId="0" applyNumberFormat="1" applyFont="1" applyFill="1" applyAlignment="1">
      <alignment horizontal="right"/>
    </xf>
    <xf numFmtId="172" fontId="13" fillId="6" borderId="0" xfId="0" applyNumberFormat="1" applyFont="1" applyFill="1" applyAlignment="1">
      <alignment horizontal="right"/>
    </xf>
    <xf numFmtId="172" fontId="13" fillId="7" borderId="0" xfId="0" applyNumberFormat="1" applyFont="1" applyFill="1" applyAlignment="1">
      <alignment horizontal="right"/>
    </xf>
    <xf numFmtId="0" fontId="12" fillId="7" borderId="4" xfId="0" applyFont="1" applyFill="1" applyBorder="1" applyAlignment="1">
      <alignment horizontal="left" wrapText="1"/>
    </xf>
    <xf numFmtId="172" fontId="14" fillId="7" borderId="0" xfId="0" applyNumberFormat="1" applyFont="1" applyFill="1" applyAlignment="1">
      <alignment horizontal="right"/>
    </xf>
    <xf numFmtId="171" fontId="14" fillId="6" borderId="4" xfId="0" applyNumberFormat="1" applyFont="1" applyFill="1" applyBorder="1" applyAlignment="1">
      <alignment horizontal="right"/>
    </xf>
    <xf numFmtId="171" fontId="13" fillId="7" borderId="4" xfId="0" applyNumberFormat="1" applyFont="1" applyFill="1" applyBorder="1" applyAlignment="1">
      <alignment horizontal="right"/>
    </xf>
    <xf numFmtId="171" fontId="14" fillId="7" borderId="4" xfId="0" applyNumberFormat="1" applyFont="1" applyFill="1" applyBorder="1" applyAlignment="1">
      <alignment horizontal="right"/>
    </xf>
    <xf numFmtId="174" fontId="13" fillId="7" borderId="4" xfId="0" applyNumberFormat="1" applyFont="1" applyFill="1" applyBorder="1" applyAlignment="1">
      <alignment horizontal="right"/>
    </xf>
    <xf numFmtId="174" fontId="14" fillId="7" borderId="4" xfId="0" applyNumberFormat="1" applyFont="1" applyFill="1" applyBorder="1" applyAlignment="1">
      <alignment horizontal="right"/>
    </xf>
    <xf numFmtId="0" fontId="14" fillId="6" borderId="8" xfId="0" applyFont="1" applyFill="1" applyBorder="1" applyAlignment="1">
      <alignment horizontal="left" wrapText="1"/>
    </xf>
    <xf numFmtId="168" fontId="13" fillId="6" borderId="8" xfId="0" applyNumberFormat="1" applyFont="1" applyFill="1" applyBorder="1" applyAlignment="1">
      <alignment horizontal="right"/>
    </xf>
    <xf numFmtId="168" fontId="14" fillId="6" borderId="8" xfId="0" applyNumberFormat="1" applyFont="1" applyFill="1" applyBorder="1" applyAlignment="1">
      <alignment horizontal="right"/>
    </xf>
    <xf numFmtId="176" fontId="13" fillId="6" borderId="0" xfId="0" applyNumberFormat="1" applyFont="1" applyFill="1" applyAlignment="1">
      <alignment horizontal="right"/>
    </xf>
    <xf numFmtId="176" fontId="14" fillId="6" borderId="0" xfId="0" applyNumberFormat="1" applyFont="1" applyFill="1" applyAlignment="1">
      <alignment horizontal="right"/>
    </xf>
    <xf numFmtId="176" fontId="13" fillId="7" borderId="0" xfId="0" applyNumberFormat="1" applyFont="1" applyFill="1" applyAlignment="1">
      <alignment horizontal="right"/>
    </xf>
    <xf numFmtId="176" fontId="14" fillId="7" borderId="0" xfId="0" applyNumberFormat="1" applyFont="1" applyFill="1" applyAlignment="1">
      <alignment horizontal="right"/>
    </xf>
    <xf numFmtId="0" fontId="12" fillId="6" borderId="6" xfId="0" applyFont="1" applyFill="1" applyBorder="1" applyAlignment="1">
      <alignment horizontal="left" wrapText="1"/>
    </xf>
    <xf numFmtId="0" fontId="12" fillId="7" borderId="6" xfId="0" applyFont="1" applyFill="1" applyBorder="1" applyAlignment="1">
      <alignment horizontal="left" wrapText="1"/>
    </xf>
    <xf numFmtId="177" fontId="13" fillId="7" borderId="0" xfId="0" applyNumberFormat="1" applyFont="1" applyFill="1" applyAlignment="1">
      <alignment horizontal="right"/>
    </xf>
    <xf numFmtId="0" fontId="13" fillId="6" borderId="8" xfId="0" applyFont="1" applyFill="1" applyBorder="1" applyAlignment="1">
      <alignment horizontal="left" wrapText="1"/>
    </xf>
    <xf numFmtId="177" fontId="13" fillId="6" borderId="8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177" fontId="13" fillId="7" borderId="4" xfId="0" applyNumberFormat="1" applyFont="1" applyFill="1" applyBorder="1" applyAlignment="1">
      <alignment horizontal="right"/>
    </xf>
    <xf numFmtId="178" fontId="13" fillId="6" borderId="4" xfId="0" applyNumberFormat="1" applyFont="1" applyFill="1" applyBorder="1" applyAlignment="1">
      <alignment horizontal="right"/>
    </xf>
    <xf numFmtId="178" fontId="13" fillId="7" borderId="8" xfId="0" applyNumberFormat="1" applyFont="1" applyFill="1" applyBorder="1" applyAlignment="1">
      <alignment horizontal="right"/>
    </xf>
    <xf numFmtId="178" fontId="13" fillId="6" borderId="6" xfId="0" applyNumberFormat="1" applyFont="1" applyFill="1" applyBorder="1" applyAlignment="1">
      <alignment horizontal="right"/>
    </xf>
    <xf numFmtId="178" fontId="13" fillId="7" borderId="0" xfId="0" applyNumberFormat="1" applyFont="1" applyFill="1" applyAlignment="1">
      <alignment horizontal="right"/>
    </xf>
    <xf numFmtId="178" fontId="13" fillId="7" borderId="6" xfId="0" applyNumberFormat="1" applyFont="1" applyFill="1" applyBorder="1" applyAlignment="1">
      <alignment horizontal="right"/>
    </xf>
    <xf numFmtId="178" fontId="13" fillId="6" borderId="0" xfId="0" applyNumberFormat="1" applyFont="1" applyFill="1" applyAlignment="1">
      <alignment horizontal="right"/>
    </xf>
    <xf numFmtId="168" fontId="15" fillId="6" borderId="0" xfId="0" applyNumberFormat="1" applyFont="1" applyFill="1" applyAlignment="1">
      <alignment horizontal="right"/>
    </xf>
    <xf numFmtId="169" fontId="15" fillId="7" borderId="0" xfId="0" applyNumberFormat="1" applyFont="1" applyFill="1" applyAlignment="1">
      <alignment horizontal="right"/>
    </xf>
    <xf numFmtId="169" fontId="15" fillId="6" borderId="0" xfId="0" applyNumberFormat="1" applyFont="1" applyFill="1" applyAlignment="1">
      <alignment horizontal="right"/>
    </xf>
    <xf numFmtId="169" fontId="15" fillId="6" borderId="4" xfId="0" applyNumberFormat="1" applyFont="1" applyFill="1" applyBorder="1" applyAlignment="1">
      <alignment horizontal="right"/>
    </xf>
    <xf numFmtId="169" fontId="15" fillId="7" borderId="4" xfId="0" applyNumberFormat="1" applyFont="1" applyFill="1" applyBorder="1" applyAlignment="1">
      <alignment horizontal="right"/>
    </xf>
    <xf numFmtId="168" fontId="15" fillId="6" borderId="4" xfId="0" applyNumberFormat="1" applyFont="1" applyFill="1" applyBorder="1" applyAlignment="1">
      <alignment horizontal="right"/>
    </xf>
    <xf numFmtId="174" fontId="15" fillId="7" borderId="4" xfId="0" applyNumberFormat="1" applyFont="1" applyFill="1" applyBorder="1" applyAlignment="1">
      <alignment horizontal="right"/>
    </xf>
    <xf numFmtId="174" fontId="15" fillId="6" borderId="0" xfId="0" applyNumberFormat="1" applyFont="1" applyFill="1" applyAlignment="1">
      <alignment horizontal="right"/>
    </xf>
    <xf numFmtId="174" fontId="15" fillId="7" borderId="0" xfId="0" applyNumberFormat="1" applyFont="1" applyFill="1" applyAlignment="1">
      <alignment horizontal="right"/>
    </xf>
    <xf numFmtId="171" fontId="15" fillId="7" borderId="0" xfId="0" applyNumberFormat="1" applyFont="1" applyFill="1" applyAlignment="1">
      <alignment horizontal="right"/>
    </xf>
    <xf numFmtId="171" fontId="15" fillId="6" borderId="0" xfId="0" applyNumberFormat="1" applyFont="1" applyFill="1" applyAlignment="1">
      <alignment horizontal="right"/>
    </xf>
    <xf numFmtId="168" fontId="15" fillId="6" borderId="8" xfId="0" applyNumberFormat="1" applyFont="1" applyFill="1" applyBorder="1" applyAlignment="1">
      <alignment horizontal="right"/>
    </xf>
    <xf numFmtId="170" fontId="15" fillId="7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0" fontId="16" fillId="7" borderId="0" xfId="0" applyNumberFormat="1" applyFont="1" applyFill="1" applyAlignment="1">
      <alignment horizontal="right"/>
    </xf>
    <xf numFmtId="174" fontId="16" fillId="7" borderId="0" xfId="0" applyNumberFormat="1" applyFont="1" applyFill="1" applyAlignment="1">
      <alignment horizontal="right"/>
    </xf>
    <xf numFmtId="177" fontId="17" fillId="6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169" fontId="17" fillId="7" borderId="0" xfId="0" applyNumberFormat="1" applyFont="1" applyFill="1" applyAlignment="1">
      <alignment horizontal="right"/>
    </xf>
    <xf numFmtId="171" fontId="17" fillId="6" borderId="0" xfId="0" applyNumberFormat="1" applyFont="1" applyFill="1" applyAlignment="1">
      <alignment horizontal="right"/>
    </xf>
    <xf numFmtId="171" fontId="17" fillId="7" borderId="0" xfId="0" applyNumberFormat="1" applyFont="1" applyFill="1" applyAlignment="1">
      <alignment horizontal="right"/>
    </xf>
    <xf numFmtId="170" fontId="17" fillId="6" borderId="0" xfId="0" applyNumberFormat="1" applyFont="1" applyFill="1" applyAlignment="1">
      <alignment horizontal="right"/>
    </xf>
    <xf numFmtId="170" fontId="17" fillId="7" borderId="0" xfId="0" applyNumberFormat="1" applyFont="1" applyFill="1" applyAlignment="1">
      <alignment horizontal="right"/>
    </xf>
    <xf numFmtId="172" fontId="17" fillId="6" borderId="0" xfId="0" applyNumberFormat="1" applyFont="1" applyFill="1" applyAlignment="1">
      <alignment horizontal="right"/>
    </xf>
    <xf numFmtId="172" fontId="17" fillId="7" borderId="0" xfId="0" applyNumberFormat="1" applyFont="1" applyFill="1" applyAlignment="1">
      <alignment horizontal="right"/>
    </xf>
    <xf numFmtId="169" fontId="17" fillId="7" borderId="4" xfId="0" applyNumberFormat="1" applyFont="1" applyFill="1" applyBorder="1" applyAlignment="1">
      <alignment horizontal="right"/>
    </xf>
    <xf numFmtId="174" fontId="17" fillId="7" borderId="0" xfId="0" applyNumberFormat="1" applyFont="1" applyFill="1" applyAlignment="1">
      <alignment horizontal="right"/>
    </xf>
    <xf numFmtId="171" fontId="17" fillId="6" borderId="4" xfId="0" applyNumberFormat="1" applyFont="1" applyFill="1" applyBorder="1" applyAlignment="1">
      <alignment horizontal="right"/>
    </xf>
    <xf numFmtId="169" fontId="17" fillId="6" borderId="4" xfId="0" applyNumberFormat="1" applyFont="1" applyFill="1" applyBorder="1" applyAlignment="1">
      <alignment horizontal="right"/>
    </xf>
    <xf numFmtId="171" fontId="17" fillId="7" borderId="4" xfId="0" applyNumberFormat="1" applyFont="1" applyFill="1" applyBorder="1" applyAlignment="1">
      <alignment horizontal="right"/>
    </xf>
    <xf numFmtId="168" fontId="17" fillId="6" borderId="8" xfId="0" applyNumberFormat="1" applyFont="1" applyFill="1" applyBorder="1" applyAlignment="1">
      <alignment horizontal="right"/>
    </xf>
    <xf numFmtId="174" fontId="18" fillId="6" borderId="0" xfId="0" applyNumberFormat="1" applyFont="1" applyFill="1" applyAlignment="1">
      <alignment horizontal="right"/>
    </xf>
    <xf numFmtId="0" fontId="6" fillId="0" borderId="0" xfId="0" applyFont="1"/>
    <xf numFmtId="164" fontId="4" fillId="0" borderId="1" xfId="0" applyNumberFormat="1" applyFont="1" applyBorder="1" applyAlignment="1">
      <alignment horizontal="right"/>
    </xf>
    <xf numFmtId="164" fontId="0" fillId="0" borderId="0" xfId="0" applyNumberFormat="1"/>
    <xf numFmtId="179" fontId="5" fillId="0" borderId="1" xfId="0" applyNumberFormat="1" applyFont="1" applyBorder="1" applyAlignment="1">
      <alignment horizontal="right"/>
    </xf>
    <xf numFmtId="0" fontId="20" fillId="0" borderId="9" xfId="0" applyFont="1" applyBorder="1"/>
    <xf numFmtId="0" fontId="19" fillId="0" borderId="0" xfId="0" applyFont="1"/>
    <xf numFmtId="0" fontId="0" fillId="0" borderId="11" xfId="0" applyBorder="1"/>
    <xf numFmtId="0" fontId="19" fillId="0" borderId="11" xfId="0" applyFont="1" applyBorder="1"/>
    <xf numFmtId="0" fontId="0" fillId="0" borderId="12" xfId="0" applyBorder="1"/>
    <xf numFmtId="10" fontId="19" fillId="0" borderId="0" xfId="0" applyNumberFormat="1" applyFont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9" fillId="0" borderId="0" xfId="0" applyFont="1" applyAlignment="1">
      <alignment horizontal="center"/>
    </xf>
    <xf numFmtId="10" fontId="0" fillId="0" borderId="0" xfId="0" applyNumberFormat="1"/>
    <xf numFmtId="0" fontId="5" fillId="0" borderId="13" xfId="0" applyFont="1" applyBorder="1" applyAlignment="1">
      <alignment horizontal="left" indent="1"/>
    </xf>
    <xf numFmtId="0" fontId="3" fillId="0" borderId="10" xfId="0" applyFont="1" applyBorder="1" applyAlignment="1">
      <alignment horizontal="left"/>
    </xf>
    <xf numFmtId="166" fontId="0" fillId="0" borderId="0" xfId="0" applyNumberFormat="1"/>
    <xf numFmtId="0" fontId="5" fillId="0" borderId="15" xfId="0" applyFont="1" applyBorder="1" applyAlignment="1">
      <alignment horizontal="left" indent="1"/>
    </xf>
    <xf numFmtId="10" fontId="0" fillId="0" borderId="16" xfId="0" applyNumberFormat="1" applyBorder="1"/>
    <xf numFmtId="0" fontId="21" fillId="0" borderId="0" xfId="0" applyFont="1"/>
    <xf numFmtId="0" fontId="3" fillId="3" borderId="0" xfId="0" applyFont="1" applyFill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4">
    <dxf>
      <font>
        <color rgb="FF9CA3AF"/>
      </font>
    </dxf>
    <dxf>
      <font>
        <color rgb="FF9CA3AF"/>
      </font>
    </dxf>
    <dxf>
      <font>
        <color rgb="FF9CA3AF"/>
      </font>
    </dxf>
    <dxf>
      <font>
        <color rgb="FF9CA3A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.gov/Archives/edgar/data/732717/000073271724000009/t-20231231.htm" TargetMode="External"/><Relationship Id="rId2" Type="http://schemas.openxmlformats.org/officeDocument/2006/relationships/hyperlink" Target="https://www.sec.gov/Archives/edgar/data/732717/000073271725000013/t-20241231.htm" TargetMode="External"/><Relationship Id="rId1" Type="http://schemas.openxmlformats.org/officeDocument/2006/relationships/hyperlink" Target="https://www.sec.gov/Archives/edgar/data/732717/000073271726000120/t-20251231.htm" TargetMode="External"/><Relationship Id="rId4" Type="http://schemas.openxmlformats.org/officeDocument/2006/relationships/hyperlink" Target="https://www.sec.gov/Archives/edgar/data/732717/000073271723000011/t-2022123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766E"/>
    <outlinePr summaryBelow="0"/>
    <pageSetUpPr fitToPage="1"/>
  </sheetPr>
  <dimension ref="A1:L229"/>
  <sheetViews>
    <sheetView showGridLines="0" tabSelected="1" zoomScale="150" zoomScaleNormal="150" workbookViewId="0">
      <pane xSplit="2" ySplit="8" topLeftCell="C147" activePane="bottomRight" state="frozen"/>
      <selection pane="topRight"/>
      <selection pane="bottomLeft"/>
      <selection pane="bottomRight" activeCell="L156" sqref="L156"/>
    </sheetView>
  </sheetViews>
  <sheetFormatPr defaultRowHeight="12.75" x14ac:dyDescent="0.2"/>
  <cols>
    <col min="1" max="1" width="2.42578125" customWidth="1"/>
    <col min="2" max="2" width="48.85546875" customWidth="1"/>
    <col min="3" max="10" width="13" customWidth="1"/>
    <col min="11" max="11" width="70" customWidth="1"/>
  </cols>
  <sheetData>
    <row r="1" spans="1:11" ht="6" customHeight="1" x14ac:dyDescent="0.2"/>
    <row r="2" spans="1:11" ht="24" customHeight="1" x14ac:dyDescent="0.3">
      <c r="B2" s="1" t="s">
        <v>0</v>
      </c>
    </row>
    <row r="3" spans="1:11" x14ac:dyDescent="0.2">
      <c r="B3" s="2" t="s">
        <v>1</v>
      </c>
    </row>
    <row r="4" spans="1:11" x14ac:dyDescent="0.2">
      <c r="B4" s="3" t="s">
        <v>2</v>
      </c>
      <c r="C4" s="4" t="s">
        <v>3</v>
      </c>
      <c r="D4" s="5" t="s">
        <v>4</v>
      </c>
      <c r="E4" s="6" t="s">
        <v>5</v>
      </c>
      <c r="F4" s="7" t="s">
        <v>6</v>
      </c>
      <c r="G4" s="8" t="s">
        <v>7</v>
      </c>
    </row>
    <row r="5" spans="1:11" x14ac:dyDescent="0.2">
      <c r="B5" s="205" t="s">
        <v>474</v>
      </c>
    </row>
    <row r="6" spans="1:11" x14ac:dyDescent="0.2">
      <c r="C6" s="206" t="s">
        <v>8</v>
      </c>
      <c r="D6" s="207"/>
      <c r="E6" s="207"/>
      <c r="F6" s="208" t="s">
        <v>9</v>
      </c>
      <c r="G6" s="207"/>
      <c r="H6" s="207"/>
      <c r="I6" s="207"/>
      <c r="J6" s="207"/>
    </row>
    <row r="7" spans="1:11" x14ac:dyDescent="0.2">
      <c r="B7" s="9" t="s">
        <v>10</v>
      </c>
      <c r="C7" s="10" t="s">
        <v>11</v>
      </c>
      <c r="D7" s="10" t="s">
        <v>12</v>
      </c>
      <c r="E7" s="10" t="s">
        <v>13</v>
      </c>
      <c r="F7" s="11" t="s">
        <v>14</v>
      </c>
      <c r="G7" s="12" t="s">
        <v>15</v>
      </c>
      <c r="H7" s="12" t="s">
        <v>16</v>
      </c>
      <c r="I7" s="12" t="s">
        <v>17</v>
      </c>
      <c r="J7" s="12" t="s">
        <v>18</v>
      </c>
      <c r="K7" s="13" t="s">
        <v>19</v>
      </c>
    </row>
    <row r="8" spans="1:11" x14ac:dyDescent="0.2">
      <c r="B8" s="2" t="s">
        <v>20</v>
      </c>
      <c r="C8" s="14">
        <v>45291</v>
      </c>
      <c r="D8" s="14">
        <v>45657</v>
      </c>
      <c r="E8" s="14">
        <v>46022</v>
      </c>
      <c r="F8" s="15">
        <f>EDATE(E8,12)</f>
        <v>46387</v>
      </c>
      <c r="G8" s="14">
        <f>EDATE(F8,12)</f>
        <v>46752</v>
      </c>
      <c r="H8" s="14">
        <f>EDATE(G8,12)</f>
        <v>47118</v>
      </c>
      <c r="I8" s="14">
        <f>EDATE(H8,12)</f>
        <v>47483</v>
      </c>
      <c r="J8" s="14">
        <f>EDATE(I8,12)</f>
        <v>47848</v>
      </c>
    </row>
    <row r="9" spans="1:11" x14ac:dyDescent="0.2">
      <c r="A9" s="190" t="s">
        <v>472</v>
      </c>
      <c r="B9" s="9" t="s">
        <v>21</v>
      </c>
      <c r="C9" s="16" t="s">
        <v>22</v>
      </c>
      <c r="D9" s="16" t="s">
        <v>22</v>
      </c>
      <c r="E9" s="16" t="s">
        <v>22</v>
      </c>
      <c r="F9" s="17" t="s">
        <v>22</v>
      </c>
      <c r="G9" s="16" t="s">
        <v>22</v>
      </c>
      <c r="H9" s="16" t="s">
        <v>22</v>
      </c>
      <c r="I9" s="16" t="s">
        <v>22</v>
      </c>
      <c r="J9" s="16" t="s">
        <v>22</v>
      </c>
      <c r="K9" s="16" t="s">
        <v>22</v>
      </c>
    </row>
    <row r="10" spans="1:11" x14ac:dyDescent="0.2">
      <c r="B10" s="2" t="s">
        <v>23</v>
      </c>
    </row>
    <row r="11" spans="1:11" x14ac:dyDescent="0.2">
      <c r="B11" s="18" t="s">
        <v>24</v>
      </c>
      <c r="C11" s="19">
        <f>Historical!C9</f>
        <v>99649000000</v>
      </c>
      <c r="D11" s="19">
        <f>Historical!D9</f>
        <v>100135000000</v>
      </c>
      <c r="E11" s="19">
        <f>Historical!E9</f>
        <v>101158000000</v>
      </c>
      <c r="F11" s="20">
        <f t="shared" ref="F11:J12" si="0">E11*(1+F37)</f>
        <v>100776175538.6572</v>
      </c>
      <c r="G11" s="21">
        <f t="shared" si="0"/>
        <v>100148635283.3589</v>
      </c>
      <c r="H11" s="21">
        <f t="shared" si="0"/>
        <v>99655056174.949478</v>
      </c>
      <c r="I11" s="21">
        <f t="shared" si="0"/>
        <v>99159103830.184357</v>
      </c>
      <c r="J11" s="21">
        <f t="shared" si="0"/>
        <v>98625884824.352768</v>
      </c>
      <c r="K11" s="22" t="s">
        <v>25</v>
      </c>
    </row>
    <row r="12" spans="1:11" x14ac:dyDescent="0.2">
      <c r="B12" s="18" t="s">
        <v>26</v>
      </c>
      <c r="C12" s="19">
        <f>Historical!C10</f>
        <v>22779000000</v>
      </c>
      <c r="D12" s="19">
        <f>Historical!D10</f>
        <v>22201000000</v>
      </c>
      <c r="E12" s="19">
        <f>Historical!E10</f>
        <v>24490000000</v>
      </c>
      <c r="F12" s="20">
        <f t="shared" si="0"/>
        <v>24710501335.736198</v>
      </c>
      <c r="G12" s="21">
        <f t="shared" si="0"/>
        <v>25177801174.362885</v>
      </c>
      <c r="H12" s="21">
        <f t="shared" si="0"/>
        <v>26151495355.470024</v>
      </c>
      <c r="I12" s="21">
        <f t="shared" si="0"/>
        <v>26731949031.8312</v>
      </c>
      <c r="J12" s="21">
        <f t="shared" si="0"/>
        <v>27442836375.137806</v>
      </c>
      <c r="K12" s="22" t="s">
        <v>25</v>
      </c>
    </row>
    <row r="13" spans="1:11" x14ac:dyDescent="0.2">
      <c r="B13" s="3" t="s">
        <v>27</v>
      </c>
      <c r="C13" s="23">
        <f>Historical!C11</f>
        <v>122428000000</v>
      </c>
      <c r="D13" s="23">
        <f>Historical!D11</f>
        <v>122336000000</v>
      </c>
      <c r="E13" s="23">
        <f>Historical!E11</f>
        <v>125648000000</v>
      </c>
      <c r="F13" s="24">
        <f>F11+F12</f>
        <v>125486676874.3934</v>
      </c>
      <c r="G13" s="25">
        <f>G11+G12</f>
        <v>125326436457.72179</v>
      </c>
      <c r="H13" s="25">
        <f>H11+H12</f>
        <v>125806551530.41949</v>
      </c>
      <c r="I13" s="25">
        <f>I11+I12</f>
        <v>125891052862.01556</v>
      </c>
      <c r="J13" s="25">
        <f>J11+J12</f>
        <v>126068721199.49057</v>
      </c>
      <c r="K13" s="22" t="s">
        <v>28</v>
      </c>
    </row>
    <row r="14" spans="1:11" x14ac:dyDescent="0.2">
      <c r="B14" s="26" t="s">
        <v>26</v>
      </c>
      <c r="C14" s="19">
        <f>Historical!C14</f>
        <v>23136000000</v>
      </c>
      <c r="D14" s="19">
        <f>Historical!D14</f>
        <v>22249000000</v>
      </c>
      <c r="E14" s="19">
        <f>Historical!E14</f>
        <v>25396000000</v>
      </c>
      <c r="F14" s="20">
        <f t="shared" ref="F14:J15" si="1">F12*F39</f>
        <v>25162119405.492702</v>
      </c>
      <c r="G14" s="21">
        <f t="shared" si="1"/>
        <v>25659814387.75161</v>
      </c>
      <c r="H14" s="21">
        <f t="shared" si="1"/>
        <v>26800186916.976929</v>
      </c>
      <c r="I14" s="21">
        <f t="shared" si="1"/>
        <v>27286422024.076527</v>
      </c>
      <c r="J14" s="21">
        <f t="shared" si="1"/>
        <v>28034608888.26088</v>
      </c>
      <c r="K14" s="22" t="s">
        <v>29</v>
      </c>
    </row>
    <row r="15" spans="1:11" x14ac:dyDescent="0.2">
      <c r="B15" s="26" t="s">
        <v>30</v>
      </c>
      <c r="C15" s="19">
        <f>Historical!C15</f>
        <v>26987000000</v>
      </c>
      <c r="D15" s="19">
        <f>Historical!D15</f>
        <v>26972000000</v>
      </c>
      <c r="E15" s="19">
        <f>Historical!E15</f>
        <v>25424000000</v>
      </c>
      <c r="F15" s="20">
        <f t="shared" si="1"/>
        <v>26906410382.295341</v>
      </c>
      <c r="G15" s="21">
        <f t="shared" si="1"/>
        <v>26620767267.688782</v>
      </c>
      <c r="H15" s="21">
        <f t="shared" si="1"/>
        <v>26384609257.858208</v>
      </c>
      <c r="I15" s="21">
        <f t="shared" si="1"/>
        <v>26712048228.039841</v>
      </c>
      <c r="J15" s="21">
        <f t="shared" si="1"/>
        <v>26655925349.017338</v>
      </c>
      <c r="K15" s="22" t="s">
        <v>31</v>
      </c>
    </row>
    <row r="16" spans="1:11" x14ac:dyDescent="0.2">
      <c r="B16" s="26" t="s">
        <v>32</v>
      </c>
      <c r="C16" s="19">
        <f>Historical!C16</f>
        <v>28874000000</v>
      </c>
      <c r="D16" s="19">
        <f>Historical!D16</f>
        <v>28411000000</v>
      </c>
      <c r="E16" s="19">
        <f>Historical!E16</f>
        <v>28942000000</v>
      </c>
      <c r="F16" s="20">
        <f>F13*F41</f>
        <v>29214306175.155968</v>
      </c>
      <c r="G16" s="21">
        <f>G13*G41</f>
        <v>29050140893.381699</v>
      </c>
      <c r="H16" s="21">
        <f>H13*H41</f>
        <v>29142908724.678806</v>
      </c>
      <c r="I16" s="21">
        <f>I13*I41</f>
        <v>29217316030.64917</v>
      </c>
      <c r="J16" s="21">
        <f>J13*J41</f>
        <v>29228129787.777729</v>
      </c>
      <c r="K16" s="22" t="s">
        <v>31</v>
      </c>
    </row>
    <row r="17" spans="2:11" x14ac:dyDescent="0.2">
      <c r="B17" s="26" t="s">
        <v>33</v>
      </c>
      <c r="C17" s="19">
        <f>Historical!C17</f>
        <v>1193000000</v>
      </c>
      <c r="D17" s="19">
        <f>Historical!D17</f>
        <v>5075000000</v>
      </c>
      <c r="E17" s="19">
        <f>Historical!E17</f>
        <v>838000000</v>
      </c>
      <c r="F17" s="27"/>
      <c r="G17" s="28"/>
      <c r="H17" s="28"/>
      <c r="I17" s="28"/>
      <c r="J17" s="28"/>
      <c r="K17" s="22" t="s">
        <v>34</v>
      </c>
    </row>
    <row r="18" spans="2:11" x14ac:dyDescent="0.2">
      <c r="B18" s="26" t="s">
        <v>35</v>
      </c>
      <c r="C18" s="19">
        <f>Historical!C18</f>
        <v>18777000000</v>
      </c>
      <c r="D18" s="19">
        <f>Historical!D18</f>
        <v>20580000000</v>
      </c>
      <c r="E18" s="19">
        <f>Historical!E18</f>
        <v>20886000000</v>
      </c>
      <c r="F18" s="20">
        <f>F13*F42</f>
        <v>20405107287.737991</v>
      </c>
      <c r="G18" s="21">
        <f>G13*G42</f>
        <v>20764888486.26009</v>
      </c>
      <c r="H18" s="21">
        <f>H13*H42</f>
        <v>20737971284.555767</v>
      </c>
      <c r="I18" s="21">
        <f>I13*I42</f>
        <v>20693733404.782013</v>
      </c>
      <c r="J18" s="21">
        <f>J13*J42</f>
        <v>20797333516.876858</v>
      </c>
      <c r="K18" s="22" t="s">
        <v>31</v>
      </c>
    </row>
    <row r="19" spans="2:11" x14ac:dyDescent="0.2">
      <c r="B19" s="29" t="s">
        <v>36</v>
      </c>
      <c r="C19" s="25">
        <f t="shared" ref="C19:J19" si="2">C14+C15+C16+C17+C18</f>
        <v>98967000000</v>
      </c>
      <c r="D19" s="25">
        <f t="shared" si="2"/>
        <v>103287000000</v>
      </c>
      <c r="E19" s="25">
        <f t="shared" si="2"/>
        <v>101486000000</v>
      </c>
      <c r="F19" s="24">
        <f t="shared" si="2"/>
        <v>101687943250.68199</v>
      </c>
      <c r="G19" s="25">
        <f t="shared" si="2"/>
        <v>102095611035.08217</v>
      </c>
      <c r="H19" s="25">
        <f t="shared" si="2"/>
        <v>103065676184.06972</v>
      </c>
      <c r="I19" s="25">
        <f t="shared" si="2"/>
        <v>103909519687.54755</v>
      </c>
      <c r="J19" s="25">
        <f t="shared" si="2"/>
        <v>104715997541.9328</v>
      </c>
      <c r="K19" s="22" t="s">
        <v>37</v>
      </c>
    </row>
    <row r="20" spans="2:11" x14ac:dyDescent="0.2">
      <c r="B20" s="3" t="s">
        <v>38</v>
      </c>
      <c r="C20" s="30">
        <f>Historical!C20</f>
        <v>23461000000</v>
      </c>
      <c r="D20" s="30">
        <f>Historical!D20</f>
        <v>19049000000</v>
      </c>
      <c r="E20" s="30">
        <f>Historical!E20</f>
        <v>24162000000</v>
      </c>
      <c r="F20" s="31">
        <f>F13-F19</f>
        <v>23798733623.711411</v>
      </c>
      <c r="G20" s="32">
        <f>G13-G19</f>
        <v>23230825422.639618</v>
      </c>
      <c r="H20" s="32">
        <f>H13-H19</f>
        <v>22740875346.349777</v>
      </c>
      <c r="I20" s="32">
        <f>I13-I19</f>
        <v>21981533174.468018</v>
      </c>
      <c r="J20" s="32">
        <f>J13-J19</f>
        <v>21352723657.55777</v>
      </c>
      <c r="K20" s="22" t="s">
        <v>39</v>
      </c>
    </row>
    <row r="21" spans="2:11" x14ac:dyDescent="0.2">
      <c r="B21" s="26" t="s">
        <v>40</v>
      </c>
      <c r="C21" s="19">
        <f>Historical!C22</f>
        <v>-6704000000</v>
      </c>
      <c r="D21" s="19">
        <f>Historical!D22</f>
        <v>-6759000000</v>
      </c>
      <c r="E21" s="19">
        <f>Historical!E22</f>
        <v>-6804000000</v>
      </c>
      <c r="F21" s="20">
        <f>-F193</f>
        <v>-7311695091.514143</v>
      </c>
      <c r="G21" s="21">
        <f>-G193</f>
        <v>-7302778390.1830282</v>
      </c>
      <c r="H21" s="21">
        <f>-H193</f>
        <v>-7293415853.7853584</v>
      </c>
      <c r="I21" s="21">
        <f>-I193</f>
        <v>-7284521444.207571</v>
      </c>
      <c r="J21" s="21">
        <f>-J193</f>
        <v>-7275182314.1508942</v>
      </c>
      <c r="K21" s="22" t="s">
        <v>41</v>
      </c>
    </row>
    <row r="22" spans="2:11" x14ac:dyDescent="0.2">
      <c r="B22" s="26" t="s">
        <v>42</v>
      </c>
      <c r="C22" s="19">
        <f>Historical!C23</f>
        <v>1675000000</v>
      </c>
      <c r="D22" s="19">
        <f>Historical!D23</f>
        <v>1989000000</v>
      </c>
      <c r="E22" s="19">
        <f>Historical!E23</f>
        <v>1895000000</v>
      </c>
      <c r="F22" s="20">
        <f>E22*(1+F43)</f>
        <v>1942649440.8991697</v>
      </c>
      <c r="G22" s="21">
        <f>F22*(1+G43)</f>
        <v>2049720235.9323208</v>
      </c>
      <c r="H22" s="21">
        <f>G22*(1+H43)</f>
        <v>2072267673.8932116</v>
      </c>
      <c r="I22" s="21">
        <f>H22*(1+I43)</f>
        <v>2135306702.6257677</v>
      </c>
      <c r="J22" s="21">
        <f>I22*(1+J43)</f>
        <v>2204018326.6240048</v>
      </c>
      <c r="K22" s="22" t="s">
        <v>43</v>
      </c>
    </row>
    <row r="23" spans="2:11" x14ac:dyDescent="0.2">
      <c r="B23" s="26" t="s">
        <v>44</v>
      </c>
      <c r="C23" s="19">
        <f>Historical!C24</f>
        <v>1416000000</v>
      </c>
      <c r="D23" s="19">
        <f>Historical!D24</f>
        <v>2419000000</v>
      </c>
      <c r="E23" s="19">
        <f>Historical!E24</f>
        <v>7754000000</v>
      </c>
      <c r="F23" s="27"/>
      <c r="G23" s="28"/>
      <c r="H23" s="28"/>
      <c r="I23" s="28"/>
      <c r="J23" s="28"/>
      <c r="K23" s="22" t="s">
        <v>45</v>
      </c>
    </row>
    <row r="24" spans="2:11" x14ac:dyDescent="0.2">
      <c r="B24" s="29" t="s">
        <v>46</v>
      </c>
      <c r="C24" s="25">
        <f t="shared" ref="C24:J24" si="3">C21+C22+C23</f>
        <v>-3613000000</v>
      </c>
      <c r="D24" s="25">
        <f t="shared" si="3"/>
        <v>-2351000000</v>
      </c>
      <c r="E24" s="25">
        <f t="shared" si="3"/>
        <v>2845000000</v>
      </c>
      <c r="F24" s="24">
        <f t="shared" si="3"/>
        <v>-5369045650.6149731</v>
      </c>
      <c r="G24" s="25">
        <f t="shared" si="3"/>
        <v>-5253058154.2507076</v>
      </c>
      <c r="H24" s="25">
        <f t="shared" si="3"/>
        <v>-5221148179.8921471</v>
      </c>
      <c r="I24" s="25">
        <f t="shared" si="3"/>
        <v>-5149214741.5818033</v>
      </c>
      <c r="J24" s="25">
        <f t="shared" si="3"/>
        <v>-5071163987.5268898</v>
      </c>
      <c r="K24" s="22" t="s">
        <v>37</v>
      </c>
    </row>
    <row r="25" spans="2:11" x14ac:dyDescent="0.2">
      <c r="B25" s="3" t="s">
        <v>47</v>
      </c>
      <c r="C25" s="30">
        <f>Historical!C26</f>
        <v>19848000000</v>
      </c>
      <c r="D25" s="30">
        <f>Historical!D26</f>
        <v>16698000000</v>
      </c>
      <c r="E25" s="30">
        <f>Historical!E26</f>
        <v>27007000000</v>
      </c>
      <c r="F25" s="31">
        <f>F20+F24</f>
        <v>18429687973.096436</v>
      </c>
      <c r="G25" s="32">
        <f>G20+G24</f>
        <v>17977767268.388908</v>
      </c>
      <c r="H25" s="32">
        <f>H20+H24</f>
        <v>17519727166.45763</v>
      </c>
      <c r="I25" s="32">
        <f>I20+I24</f>
        <v>16832318432.886215</v>
      </c>
      <c r="J25" s="32">
        <f>J20+J24</f>
        <v>16281559670.03088</v>
      </c>
      <c r="K25" s="22" t="s">
        <v>48</v>
      </c>
    </row>
    <row r="26" spans="2:11" x14ac:dyDescent="0.2">
      <c r="B26" s="18" t="s">
        <v>49</v>
      </c>
      <c r="C26" s="19">
        <f>Historical!C27</f>
        <v>4225000000</v>
      </c>
      <c r="D26" s="19">
        <f>Historical!D27</f>
        <v>4445000000</v>
      </c>
      <c r="E26" s="19">
        <f>Historical!E27</f>
        <v>3621000000</v>
      </c>
      <c r="F26" s="20">
        <f>F25*F44</f>
        <v>3766682300.6061873</v>
      </c>
      <c r="G26" s="21">
        <f>G25*G44</f>
        <v>3623461694.0754719</v>
      </c>
      <c r="H26" s="21">
        <f>H25*H44</f>
        <v>3153609032.212131</v>
      </c>
      <c r="I26" s="21">
        <f>I25*I44</f>
        <v>3287558962.7754884</v>
      </c>
      <c r="J26" s="21">
        <f>J25*J44</f>
        <v>3130770265.0578671</v>
      </c>
      <c r="K26" s="22" t="s">
        <v>50</v>
      </c>
    </row>
    <row r="27" spans="2:11" x14ac:dyDescent="0.2">
      <c r="B27" s="3" t="s">
        <v>51</v>
      </c>
      <c r="C27" s="23">
        <f>Historical!C28</f>
        <v>15623000000</v>
      </c>
      <c r="D27" s="23">
        <f>Historical!D28</f>
        <v>12253000000</v>
      </c>
      <c r="E27" s="23">
        <f>Historical!E28</f>
        <v>23386000000</v>
      </c>
      <c r="F27" s="24">
        <f>F25-F26</f>
        <v>14663005672.490248</v>
      </c>
      <c r="G27" s="25">
        <f>G25-G26</f>
        <v>14354305574.313437</v>
      </c>
      <c r="H27" s="25">
        <f>H25-H26</f>
        <v>14366118134.245499</v>
      </c>
      <c r="I27" s="25">
        <f>I25-I26</f>
        <v>13544759470.110727</v>
      </c>
      <c r="J27" s="25">
        <f>J25-J26</f>
        <v>13150789404.973013</v>
      </c>
      <c r="K27" s="22" t="s">
        <v>52</v>
      </c>
    </row>
    <row r="28" spans="2:11" x14ac:dyDescent="0.2">
      <c r="B28" s="18" t="s">
        <v>53</v>
      </c>
      <c r="C28" s="19">
        <f>-Historical!C29</f>
        <v>1223000000</v>
      </c>
      <c r="D28" s="19">
        <f>-Historical!D29</f>
        <v>1305000000</v>
      </c>
      <c r="E28" s="19">
        <f>-Historical!E29</f>
        <v>1433000000</v>
      </c>
      <c r="F28" s="33"/>
      <c r="G28" s="34"/>
      <c r="H28" s="34"/>
      <c r="I28" s="34"/>
      <c r="J28" s="34"/>
      <c r="K28" s="22" t="s">
        <v>54</v>
      </c>
    </row>
    <row r="29" spans="2:11" x14ac:dyDescent="0.2">
      <c r="B29" s="3" t="s">
        <v>55</v>
      </c>
      <c r="C29" s="30">
        <f>Historical!C30</f>
        <v>14400000000</v>
      </c>
      <c r="D29" s="30">
        <f>Historical!D30</f>
        <v>10948000000</v>
      </c>
      <c r="E29" s="30">
        <f>Historical!E30</f>
        <v>21953000000</v>
      </c>
      <c r="F29" s="31">
        <f>F27-F28</f>
        <v>14663005672.490248</v>
      </c>
      <c r="G29" s="32">
        <f>G27-G28</f>
        <v>14354305574.313437</v>
      </c>
      <c r="H29" s="32">
        <f>H27-H28</f>
        <v>14366118134.245499</v>
      </c>
      <c r="I29" s="32">
        <f>I27-I28</f>
        <v>13544759470.110727</v>
      </c>
      <c r="J29" s="32">
        <f>J27-J28</f>
        <v>13150789404.973013</v>
      </c>
      <c r="K29" s="22" t="s">
        <v>56</v>
      </c>
    </row>
    <row r="30" spans="2:11" x14ac:dyDescent="0.2">
      <c r="B30" s="18" t="s">
        <v>57</v>
      </c>
      <c r="C30" s="19">
        <f>Historical!C31</f>
        <v>-208000000</v>
      </c>
      <c r="D30" s="19">
        <f>Historical!D31</f>
        <v>-202000000</v>
      </c>
      <c r="E30" s="19">
        <f>Historical!E31</f>
        <v>-64000000</v>
      </c>
      <c r="F30" s="33"/>
      <c r="G30" s="34"/>
      <c r="H30" s="34"/>
      <c r="I30" s="34"/>
      <c r="J30" s="34"/>
      <c r="K30" s="22" t="s">
        <v>58</v>
      </c>
    </row>
    <row r="31" spans="2:11" x14ac:dyDescent="0.2">
      <c r="B31" s="3" t="s">
        <v>59</v>
      </c>
      <c r="C31" s="23">
        <f>Historical!C32</f>
        <v>14192000000</v>
      </c>
      <c r="D31" s="23">
        <f>Historical!D32</f>
        <v>10746000000</v>
      </c>
      <c r="E31" s="23">
        <f>Historical!E32</f>
        <v>21889000000</v>
      </c>
      <c r="F31" s="24">
        <f>F29+F30</f>
        <v>14663005672.490248</v>
      </c>
      <c r="G31" s="25">
        <f>G29+G30</f>
        <v>14354305574.313437</v>
      </c>
      <c r="H31" s="25">
        <f>H29+H30</f>
        <v>14366118134.245499</v>
      </c>
      <c r="I31" s="25">
        <f>I29+I30</f>
        <v>13544759470.110727</v>
      </c>
      <c r="J31" s="25">
        <f>J29+J30</f>
        <v>13150789404.973013</v>
      </c>
      <c r="K31" s="22" t="s">
        <v>60</v>
      </c>
    </row>
    <row r="32" spans="2:11" x14ac:dyDescent="0.2">
      <c r="B32" s="35" t="s">
        <v>61</v>
      </c>
      <c r="C32" s="21">
        <f>C31/C33</f>
        <v>7204060913.7055836</v>
      </c>
      <c r="D32" s="21">
        <f>D31/D33</f>
        <v>7212080536.9127522</v>
      </c>
      <c r="E32" s="21">
        <f>E31/E33</f>
        <v>7200328947.3684206</v>
      </c>
      <c r="F32" s="20">
        <f>E32*(1+F45)</f>
        <v>7198470461.1748962</v>
      </c>
      <c r="G32" s="21">
        <f>F32*(1+G45)</f>
        <v>7196612454.6776409</v>
      </c>
      <c r="H32" s="21">
        <f>G32*(1+H45)</f>
        <v>7191465308.2719536</v>
      </c>
      <c r="I32" s="21">
        <f>H32*(1+I45)</f>
        <v>7188513354.3217564</v>
      </c>
      <c r="J32" s="21">
        <f>I32*(1+J45)</f>
        <v>7185197510.1647854</v>
      </c>
      <c r="K32" s="22" t="s">
        <v>62</v>
      </c>
    </row>
    <row r="33" spans="2:11" x14ac:dyDescent="0.2">
      <c r="B33" s="3" t="s">
        <v>63</v>
      </c>
      <c r="C33" s="36">
        <f>Historical!C34</f>
        <v>1.97</v>
      </c>
      <c r="D33" s="36">
        <f>Historical!D34</f>
        <v>1.49</v>
      </c>
      <c r="E33" s="36">
        <f>Historical!E34</f>
        <v>3.04</v>
      </c>
      <c r="F33" s="37">
        <f>F31/F32</f>
        <v>2.0369612894260638</v>
      </c>
      <c r="G33" s="38">
        <f>G31/G32</f>
        <v>1.9945919923732243</v>
      </c>
      <c r="H33" s="38">
        <f>H31/H32</f>
        <v>1.9976621618018418</v>
      </c>
      <c r="I33" s="38">
        <f>I31/I32</f>
        <v>1.8842226205182713</v>
      </c>
      <c r="J33" s="38">
        <f>J31/J32</f>
        <v>1.8302613653095547</v>
      </c>
      <c r="K33" s="22" t="s">
        <v>64</v>
      </c>
    </row>
    <row r="35" spans="2:11" x14ac:dyDescent="0.2">
      <c r="B35" s="9" t="s">
        <v>468</v>
      </c>
      <c r="C35" s="16" t="s">
        <v>22</v>
      </c>
      <c r="D35" s="16" t="s">
        <v>22</v>
      </c>
      <c r="E35" s="16" t="s">
        <v>22</v>
      </c>
      <c r="F35" s="17" t="s">
        <v>22</v>
      </c>
      <c r="G35" s="16" t="s">
        <v>22</v>
      </c>
      <c r="H35" s="16" t="s">
        <v>22</v>
      </c>
      <c r="I35" s="16" t="s">
        <v>22</v>
      </c>
      <c r="J35" s="16" t="s">
        <v>22</v>
      </c>
      <c r="K35" s="16" t="s">
        <v>22</v>
      </c>
    </row>
    <row r="36" spans="2:11" x14ac:dyDescent="0.2">
      <c r="B36" s="2" t="s">
        <v>65</v>
      </c>
    </row>
    <row r="37" spans="2:11" x14ac:dyDescent="0.2">
      <c r="B37" s="18" t="s">
        <v>66</v>
      </c>
      <c r="C37" s="39">
        <f>C11/Historical!E209-1</f>
        <v>1.8583066717093866E-2</v>
      </c>
      <c r="D37" s="39">
        <f>D11/C11-1</f>
        <v>4.8771186865899097E-3</v>
      </c>
      <c r="E37" s="39">
        <f>E11/D11-1</f>
        <v>1.0216208119039338E-2</v>
      </c>
      <c r="F37" s="40">
        <f>F212</f>
        <v>-3.7745354924256288E-3</v>
      </c>
      <c r="G37" s="40">
        <f t="shared" ref="G37:J37" si="4">G212</f>
        <v>-6.2270695622654599E-3</v>
      </c>
      <c r="H37" s="40">
        <f t="shared" si="4"/>
        <v>-4.9284656452172493E-3</v>
      </c>
      <c r="I37" s="40">
        <f t="shared" si="4"/>
        <v>-4.9766902333027788E-3</v>
      </c>
      <c r="J37" s="40">
        <f t="shared" si="4"/>
        <v>-5.3774084802618288E-3</v>
      </c>
      <c r="K37" s="22" t="s">
        <v>67</v>
      </c>
    </row>
    <row r="38" spans="2:11" x14ac:dyDescent="0.2">
      <c r="B38" s="18" t="s">
        <v>68</v>
      </c>
      <c r="C38" s="39">
        <f>C12/Historical!E210-1</f>
        <v>-5.7180270624181961E-3</v>
      </c>
      <c r="D38" s="39">
        <f>D12/C12-1</f>
        <v>-2.5374248211071593E-2</v>
      </c>
      <c r="E38" s="39">
        <f>E12/D12-1</f>
        <v>0.10310346380793667</v>
      </c>
      <c r="F38" s="40">
        <f t="shared" ref="F38:J38" si="5">F213</f>
        <v>9.0037295114822925E-3</v>
      </c>
      <c r="G38" s="40">
        <f t="shared" si="5"/>
        <v>1.8910981702782458E-2</v>
      </c>
      <c r="H38" s="40">
        <f t="shared" si="5"/>
        <v>3.8672725007400474E-2</v>
      </c>
      <c r="I38" s="40">
        <f t="shared" si="5"/>
        <v>2.2195812073888405E-2</v>
      </c>
      <c r="J38" s="40">
        <f t="shared" si="5"/>
        <v>2.6593172928023781E-2</v>
      </c>
      <c r="K38" s="22" t="s">
        <v>69</v>
      </c>
    </row>
    <row r="39" spans="2:11" x14ac:dyDescent="0.2">
      <c r="B39" s="18" t="s">
        <v>70</v>
      </c>
      <c r="C39" s="39">
        <f t="shared" ref="C39:E40" si="6">C14/C12</f>
        <v>1.0156723297774266</v>
      </c>
      <c r="D39" s="39">
        <f t="shared" si="6"/>
        <v>1.0021620647718572</v>
      </c>
      <c r="E39" s="39">
        <f t="shared" si="6"/>
        <v>1.0369946917109023</v>
      </c>
      <c r="F39" s="40">
        <f t="shared" ref="F39:J45" si="7">F214</f>
        <v>1.0182763620867286</v>
      </c>
      <c r="G39" s="40">
        <f t="shared" si="7"/>
        <v>1.019144372856496</v>
      </c>
      <c r="H39" s="40">
        <f t="shared" si="7"/>
        <v>1.0248051422180422</v>
      </c>
      <c r="I39" s="40">
        <f t="shared" si="7"/>
        <v>1.0207419590537556</v>
      </c>
      <c r="J39" s="40">
        <f t="shared" si="7"/>
        <v>1.0215638247094312</v>
      </c>
      <c r="K39" s="22" t="s">
        <v>71</v>
      </c>
    </row>
    <row r="40" spans="2:11" x14ac:dyDescent="0.2">
      <c r="B40" s="18" t="s">
        <v>72</v>
      </c>
      <c r="C40" s="39">
        <f t="shared" si="6"/>
        <v>0.22043160061423858</v>
      </c>
      <c r="D40" s="39">
        <f t="shared" si="6"/>
        <v>0.2204747580434214</v>
      </c>
      <c r="E40" s="39">
        <f t="shared" si="6"/>
        <v>0.20234305361008531</v>
      </c>
      <c r="F40" s="40">
        <f t="shared" si="7"/>
        <v>0.21441647075591511</v>
      </c>
      <c r="G40" s="40">
        <f t="shared" si="7"/>
        <v>0.21241142746980726</v>
      </c>
      <c r="H40" s="40">
        <f t="shared" si="7"/>
        <v>0.2097236506119359</v>
      </c>
      <c r="I40" s="40">
        <f t="shared" si="7"/>
        <v>0.21218384961255277</v>
      </c>
      <c r="J40" s="40">
        <f t="shared" si="7"/>
        <v>0.2114396425647653</v>
      </c>
      <c r="K40" s="22" t="s">
        <v>73</v>
      </c>
    </row>
    <row r="41" spans="2:11" x14ac:dyDescent="0.2">
      <c r="B41" s="18" t="s">
        <v>74</v>
      </c>
      <c r="C41" s="39">
        <f>C16/C13</f>
        <v>0.23584474139902636</v>
      </c>
      <c r="D41" s="39">
        <f>D16/D13</f>
        <v>0.23223744441538058</v>
      </c>
      <c r="E41" s="39">
        <f>E16/E13</f>
        <v>0.2303419075512543</v>
      </c>
      <c r="F41" s="40">
        <f t="shared" si="7"/>
        <v>0.23280803112188708</v>
      </c>
      <c r="G41" s="40">
        <f t="shared" si="7"/>
        <v>0.23179579436284067</v>
      </c>
      <c r="H41" s="40">
        <f t="shared" si="7"/>
        <v>0.23164857767866068</v>
      </c>
      <c r="I41" s="40">
        <f t="shared" si="7"/>
        <v>0.23208413438779615</v>
      </c>
      <c r="J41" s="40">
        <f t="shared" si="7"/>
        <v>0.2318428354764325</v>
      </c>
      <c r="K41" s="22" t="s">
        <v>75</v>
      </c>
    </row>
    <row r="42" spans="2:11" x14ac:dyDescent="0.2">
      <c r="B42" s="18" t="s">
        <v>76</v>
      </c>
      <c r="C42" s="39">
        <f>C18/C13</f>
        <v>0.15337177769791224</v>
      </c>
      <c r="D42" s="39">
        <f>D18/D13</f>
        <v>0.16822521579911065</v>
      </c>
      <c r="E42" s="39">
        <f>E18/E13</f>
        <v>0.1662262829491914</v>
      </c>
      <c r="F42" s="40">
        <f t="shared" si="7"/>
        <v>0.16260775881540476</v>
      </c>
      <c r="G42" s="40">
        <f t="shared" si="7"/>
        <v>0.16568641918790228</v>
      </c>
      <c r="H42" s="40">
        <f t="shared" si="7"/>
        <v>0.16484015365083282</v>
      </c>
      <c r="I42" s="40">
        <f t="shared" si="7"/>
        <v>0.16437811055137996</v>
      </c>
      <c r="J42" s="40">
        <f t="shared" si="7"/>
        <v>0.16496822779670503</v>
      </c>
      <c r="K42" s="22" t="s">
        <v>77</v>
      </c>
    </row>
    <row r="43" spans="2:11" x14ac:dyDescent="0.2">
      <c r="B43" s="18" t="s">
        <v>78</v>
      </c>
      <c r="C43" s="39">
        <f>C22/Historical!E220-1</f>
        <v>-6.4768285873813558E-2</v>
      </c>
      <c r="D43" s="39">
        <f>D22/C22-1</f>
        <v>0.18746268656716425</v>
      </c>
      <c r="E43" s="39">
        <f>E22/D22-1</f>
        <v>-4.7259929612870843E-2</v>
      </c>
      <c r="F43" s="40">
        <f t="shared" si="7"/>
        <v>2.5144823693493284E-2</v>
      </c>
      <c r="G43" s="40">
        <f t="shared" si="7"/>
        <v>5.5115860215928895E-2</v>
      </c>
      <c r="H43" s="40">
        <f t="shared" si="7"/>
        <v>1.1000251432183777E-2</v>
      </c>
      <c r="I43" s="40">
        <f t="shared" si="7"/>
        <v>3.0420311780535322E-2</v>
      </c>
      <c r="J43" s="40">
        <f t="shared" si="7"/>
        <v>3.2178807809549327E-2</v>
      </c>
      <c r="K43" s="22" t="s">
        <v>79</v>
      </c>
    </row>
    <row r="44" spans="2:11" x14ac:dyDescent="0.2">
      <c r="B44" s="18" t="s">
        <v>80</v>
      </c>
      <c r="C44" s="39">
        <f>C26/C25</f>
        <v>0.2128677952438533</v>
      </c>
      <c r="D44" s="39">
        <f>D26/D25</f>
        <v>0.26619954485567132</v>
      </c>
      <c r="E44" s="39">
        <f>E26/E25</f>
        <v>0.13407635057577666</v>
      </c>
      <c r="F44" s="40">
        <f t="shared" si="7"/>
        <v>0.20438123022510044</v>
      </c>
      <c r="G44" s="40">
        <f t="shared" si="7"/>
        <v>0.20155237521884947</v>
      </c>
      <c r="H44" s="40">
        <f t="shared" si="7"/>
        <v>0.18000331867324218</v>
      </c>
      <c r="I44" s="40">
        <f t="shared" si="7"/>
        <v>0.19531230803906405</v>
      </c>
      <c r="J44" s="40">
        <f t="shared" si="7"/>
        <v>0.19228933397705192</v>
      </c>
      <c r="K44" s="22" t="s">
        <v>81</v>
      </c>
    </row>
    <row r="45" spans="2:11" x14ac:dyDescent="0.2">
      <c r="B45" s="18" t="s">
        <v>82</v>
      </c>
      <c r="D45" s="39">
        <f>D32/C32-1</f>
        <v>1.1132086892702286E-3</v>
      </c>
      <c r="E45" s="39">
        <f>E32/D32-1</f>
        <v>-1.6294312694076218E-3</v>
      </c>
      <c r="F45" s="40">
        <f t="shared" si="7"/>
        <v>-2.581112900686966E-4</v>
      </c>
      <c r="G45" s="40">
        <f t="shared" si="7"/>
        <v>-2.581112900686966E-4</v>
      </c>
      <c r="H45" s="40">
        <f t="shared" si="7"/>
        <v>-7.1521794984833831E-4</v>
      </c>
      <c r="I45" s="40">
        <f t="shared" si="7"/>
        <v>-4.1048017666191048E-4</v>
      </c>
      <c r="J45" s="40">
        <f t="shared" si="7"/>
        <v>-4.6126980552631513E-4</v>
      </c>
      <c r="K45" s="22" t="s">
        <v>83</v>
      </c>
    </row>
    <row r="47" spans="2:11" x14ac:dyDescent="0.2">
      <c r="B47" s="9" t="s">
        <v>84</v>
      </c>
      <c r="C47" s="16" t="s">
        <v>22</v>
      </c>
      <c r="D47" s="16" t="s">
        <v>22</v>
      </c>
      <c r="E47" s="16" t="s">
        <v>22</v>
      </c>
      <c r="F47" s="17" t="s">
        <v>22</v>
      </c>
      <c r="G47" s="16" t="s">
        <v>22</v>
      </c>
      <c r="H47" s="16" t="s">
        <v>22</v>
      </c>
      <c r="I47" s="16" t="s">
        <v>22</v>
      </c>
      <c r="J47" s="16" t="s">
        <v>22</v>
      </c>
      <c r="K47" s="16" t="s">
        <v>22</v>
      </c>
    </row>
    <row r="48" spans="2:11" x14ac:dyDescent="0.2">
      <c r="B48" s="2" t="s">
        <v>85</v>
      </c>
    </row>
    <row r="49" spans="1:11" x14ac:dyDescent="0.2">
      <c r="B49" s="18" t="s">
        <v>86</v>
      </c>
      <c r="C49" s="21">
        <f t="shared" ref="C49:J49" si="8">C169</f>
        <v>18777000000</v>
      </c>
      <c r="D49" s="21">
        <f t="shared" si="8"/>
        <v>20580000000</v>
      </c>
      <c r="E49" s="21">
        <f t="shared" si="8"/>
        <v>20886000000</v>
      </c>
      <c r="F49" s="20">
        <f t="shared" si="8"/>
        <v>20405107287.737991</v>
      </c>
      <c r="G49" s="21">
        <f t="shared" si="8"/>
        <v>20764888486.26009</v>
      </c>
      <c r="H49" s="21">
        <f t="shared" si="8"/>
        <v>20737971284.555767</v>
      </c>
      <c r="I49" s="21">
        <f t="shared" si="8"/>
        <v>20693733404.782013</v>
      </c>
      <c r="J49" s="21">
        <f t="shared" si="8"/>
        <v>20797333516.876858</v>
      </c>
      <c r="K49" s="22" t="s">
        <v>87</v>
      </c>
    </row>
    <row r="50" spans="1:11" x14ac:dyDescent="0.2">
      <c r="B50" s="3" t="s">
        <v>88</v>
      </c>
      <c r="C50" s="25">
        <f t="shared" ref="C50:J50" si="9">C20+C169</f>
        <v>42238000000</v>
      </c>
      <c r="D50" s="25">
        <f t="shared" si="9"/>
        <v>39629000000</v>
      </c>
      <c r="E50" s="25">
        <f t="shared" si="9"/>
        <v>45048000000</v>
      </c>
      <c r="F50" s="24">
        <f t="shared" si="9"/>
        <v>44203840911.449402</v>
      </c>
      <c r="G50" s="25">
        <f t="shared" si="9"/>
        <v>43995713908.899704</v>
      </c>
      <c r="H50" s="25">
        <f t="shared" si="9"/>
        <v>43478846630.905548</v>
      </c>
      <c r="I50" s="25">
        <f t="shared" si="9"/>
        <v>42675266579.250031</v>
      </c>
      <c r="J50" s="25">
        <f t="shared" si="9"/>
        <v>42150057174.434631</v>
      </c>
      <c r="K50" s="22" t="s">
        <v>89</v>
      </c>
    </row>
    <row r="51" spans="1:11" x14ac:dyDescent="0.2">
      <c r="B51" s="18" t="s">
        <v>90</v>
      </c>
      <c r="C51" s="39">
        <f>C13/Historical!E211-1</f>
        <v>1.3972055888223478E-2</v>
      </c>
      <c r="D51" s="39">
        <f t="shared" ref="D51:J51" si="10">D13/C13-1</f>
        <v>-7.5146208383702895E-4</v>
      </c>
      <c r="E51" s="39">
        <f t="shared" si="10"/>
        <v>2.7072979335600378E-2</v>
      </c>
      <c r="F51" s="42">
        <f t="shared" si="10"/>
        <v>-1.2839291163138089E-3</v>
      </c>
      <c r="G51" s="39">
        <f t="shared" si="10"/>
        <v>-1.2769516307457041E-3</v>
      </c>
      <c r="H51" s="39">
        <f t="shared" si="10"/>
        <v>3.8309161759313426E-3</v>
      </c>
      <c r="I51" s="39">
        <f t="shared" si="10"/>
        <v>6.716767176917493E-4</v>
      </c>
      <c r="J51" s="39">
        <f t="shared" si="10"/>
        <v>1.411286453134597E-3</v>
      </c>
    </row>
    <row r="52" spans="1:11" x14ac:dyDescent="0.2">
      <c r="B52" s="18" t="s">
        <v>91</v>
      </c>
      <c r="C52" s="39">
        <f t="shared" ref="C52:J52" si="11">(C13-C14)/C13</f>
        <v>0.8110236220472441</v>
      </c>
      <c r="D52" s="39">
        <f t="shared" si="11"/>
        <v>0.8181320298195135</v>
      </c>
      <c r="E52" s="39">
        <f t="shared" si="11"/>
        <v>0.79787979116261298</v>
      </c>
      <c r="F52" s="42">
        <f t="shared" si="11"/>
        <v>0.79948373777816373</v>
      </c>
      <c r="G52" s="39">
        <f t="shared" si="11"/>
        <v>0.79525617169839657</v>
      </c>
      <c r="H52" s="39">
        <f t="shared" si="11"/>
        <v>0.78697304241348065</v>
      </c>
      <c r="I52" s="39">
        <f t="shared" si="11"/>
        <v>0.78325368321461142</v>
      </c>
      <c r="J52" s="39">
        <f t="shared" si="11"/>
        <v>0.77762438913059928</v>
      </c>
    </row>
    <row r="53" spans="1:11" x14ac:dyDescent="0.2">
      <c r="B53" s="18" t="s">
        <v>92</v>
      </c>
      <c r="C53" s="39">
        <f t="shared" ref="C53:J53" si="12">C20/C13</f>
        <v>0.19163099944457151</v>
      </c>
      <c r="D53" s="39">
        <f t="shared" si="12"/>
        <v>0.15571050222338478</v>
      </c>
      <c r="E53" s="39">
        <f t="shared" si="12"/>
        <v>0.19229912135489621</v>
      </c>
      <c r="F53" s="42">
        <f t="shared" si="12"/>
        <v>0.18965147708495689</v>
      </c>
      <c r="G53" s="39">
        <f t="shared" si="12"/>
        <v>0.18536253067784636</v>
      </c>
      <c r="H53" s="39">
        <f t="shared" si="12"/>
        <v>0.18076066047205125</v>
      </c>
      <c r="I53" s="39">
        <f t="shared" si="12"/>
        <v>0.17460758866288256</v>
      </c>
      <c r="J53" s="39">
        <f t="shared" si="12"/>
        <v>0.1693736832926965</v>
      </c>
    </row>
    <row r="54" spans="1:11" x14ac:dyDescent="0.2">
      <c r="B54" s="18" t="s">
        <v>93</v>
      </c>
      <c r="C54" s="39">
        <f t="shared" ref="C54:J54" si="13">C50/C13</f>
        <v>0.34500277714248373</v>
      </c>
      <c r="D54" s="39">
        <f t="shared" si="13"/>
        <v>0.32393571802249543</v>
      </c>
      <c r="E54" s="39">
        <f t="shared" si="13"/>
        <v>0.35852540430408764</v>
      </c>
      <c r="F54" s="42">
        <f t="shared" si="13"/>
        <v>0.35225923590036162</v>
      </c>
      <c r="G54" s="39">
        <f t="shared" si="13"/>
        <v>0.35104894986574858</v>
      </c>
      <c r="H54" s="39">
        <f t="shared" si="13"/>
        <v>0.34560081412288413</v>
      </c>
      <c r="I54" s="39">
        <f t="shared" si="13"/>
        <v>0.33898569921426253</v>
      </c>
      <c r="J54" s="39">
        <f t="shared" si="13"/>
        <v>0.33434191108940159</v>
      </c>
    </row>
    <row r="55" spans="1:11" x14ac:dyDescent="0.2">
      <c r="B55" s="18" t="s">
        <v>94</v>
      </c>
      <c r="C55" s="39">
        <f t="shared" ref="C55:J55" si="14">C29/C13</f>
        <v>0.11762015225275264</v>
      </c>
      <c r="D55" s="39">
        <f t="shared" si="14"/>
        <v>8.9491237248234365E-2</v>
      </c>
      <c r="E55" s="39">
        <f t="shared" si="14"/>
        <v>0.17471826053737424</v>
      </c>
      <c r="F55" s="42">
        <f t="shared" si="14"/>
        <v>0.11684910332885193</v>
      </c>
      <c r="G55" s="39">
        <f t="shared" si="14"/>
        <v>0.11453533651821167</v>
      </c>
      <c r="H55" s="39">
        <f t="shared" si="14"/>
        <v>0.11419213037384489</v>
      </c>
      <c r="I55" s="39">
        <f t="shared" si="14"/>
        <v>0.10759112075229546</v>
      </c>
      <c r="J55" s="39">
        <f t="shared" si="14"/>
        <v>0.10431445072059757</v>
      </c>
    </row>
    <row r="56" spans="1:11" x14ac:dyDescent="0.2">
      <c r="B56" s="18" t="s">
        <v>95</v>
      </c>
      <c r="C56" s="43" t="s">
        <v>96</v>
      </c>
      <c r="D56" s="39">
        <f t="shared" ref="D56:J56" si="15">D33/C33-1</f>
        <v>-0.24365482233502533</v>
      </c>
      <c r="E56" s="39">
        <f t="shared" si="15"/>
        <v>1.0402684563758391</v>
      </c>
      <c r="F56" s="42">
        <f t="shared" si="15"/>
        <v>-0.32994694426774218</v>
      </c>
      <c r="G56" s="39">
        <f t="shared" si="15"/>
        <v>-2.0800246559804503E-2</v>
      </c>
      <c r="H56" s="39">
        <f t="shared" si="15"/>
        <v>1.5392468436437046E-3</v>
      </c>
      <c r="I56" s="39">
        <f t="shared" si="15"/>
        <v>-5.6786149055979895E-2</v>
      </c>
      <c r="J56" s="39">
        <f t="shared" si="15"/>
        <v>-2.8638471176974822E-2</v>
      </c>
      <c r="K56" s="22" t="s">
        <v>97</v>
      </c>
    </row>
    <row r="58" spans="1:11" x14ac:dyDescent="0.2">
      <c r="A58" s="190" t="s">
        <v>472</v>
      </c>
      <c r="B58" s="9" t="s">
        <v>98</v>
      </c>
      <c r="C58" s="16" t="s">
        <v>22</v>
      </c>
      <c r="D58" s="16" t="s">
        <v>22</v>
      </c>
      <c r="E58" s="16" t="s">
        <v>22</v>
      </c>
      <c r="F58" s="17" t="s">
        <v>22</v>
      </c>
      <c r="G58" s="16" t="s">
        <v>22</v>
      </c>
      <c r="H58" s="16" t="s">
        <v>22</v>
      </c>
      <c r="I58" s="16" t="s">
        <v>22</v>
      </c>
      <c r="J58" s="16" t="s">
        <v>22</v>
      </c>
      <c r="K58" s="16" t="s">
        <v>22</v>
      </c>
    </row>
    <row r="59" spans="1:11" x14ac:dyDescent="0.2">
      <c r="B59" s="2" t="s">
        <v>99</v>
      </c>
    </row>
    <row r="60" spans="1:11" x14ac:dyDescent="0.2">
      <c r="B60" s="18" t="s">
        <v>100</v>
      </c>
      <c r="C60" s="19">
        <f>Historical!C54</f>
        <v>6722000000</v>
      </c>
      <c r="D60" s="19">
        <f>Historical!D54</f>
        <v>3298000000</v>
      </c>
      <c r="E60" s="19">
        <f>Historical!E54</f>
        <v>18234000000</v>
      </c>
      <c r="F60" s="20">
        <f>F152</f>
        <v>32569121430.631943</v>
      </c>
      <c r="G60" s="21">
        <f>G152</f>
        <v>30918532060.356194</v>
      </c>
      <c r="H60" s="21">
        <f>H152</f>
        <v>42519187541.428131</v>
      </c>
      <c r="I60" s="21">
        <f>I152</f>
        <v>40030287361.270172</v>
      </c>
      <c r="J60" s="21">
        <f>J152</f>
        <v>50702817189.718468</v>
      </c>
      <c r="K60" s="22" t="s">
        <v>101</v>
      </c>
    </row>
    <row r="61" spans="1:11" x14ac:dyDescent="0.2">
      <c r="B61" s="18" t="s">
        <v>102</v>
      </c>
      <c r="C61" s="19">
        <f>Historical!C55</f>
        <v>10289000000</v>
      </c>
      <c r="D61" s="19">
        <f>Historical!D55</f>
        <v>9638000000</v>
      </c>
      <c r="E61" s="19">
        <f>Historical!E55</f>
        <v>8843000000</v>
      </c>
      <c r="F61" s="20">
        <f>F13*F158/365</f>
        <v>9754640346.6823311</v>
      </c>
      <c r="G61" s="21">
        <f>G13*G158/365</f>
        <v>9478716133.0678291</v>
      </c>
      <c r="H61" s="21">
        <f>H13*H158/365</f>
        <v>9382897552.0948772</v>
      </c>
      <c r="I61" s="21">
        <f>I13*I158/365</f>
        <v>9565564482.9272976</v>
      </c>
      <c r="J61" s="21">
        <f>J13*J158/365</f>
        <v>9505457228.0184612</v>
      </c>
      <c r="K61" s="22" t="s">
        <v>103</v>
      </c>
    </row>
    <row r="62" spans="1:11" x14ac:dyDescent="0.2">
      <c r="B62" s="18" t="s">
        <v>104</v>
      </c>
      <c r="C62" s="19">
        <f>Historical!C56</f>
        <v>2177000000</v>
      </c>
      <c r="D62" s="19">
        <f>Historical!D56</f>
        <v>2270000000</v>
      </c>
      <c r="E62" s="19">
        <f>Historical!E56</f>
        <v>2420000000</v>
      </c>
      <c r="F62" s="20">
        <f>F157*F159/365</f>
        <v>2444193222.7081051</v>
      </c>
      <c r="G62" s="21">
        <f>G157*G159/365</f>
        <v>2518557536.6976819</v>
      </c>
      <c r="H62" s="21">
        <f>H157*H159/365</f>
        <v>2595868168.1403913</v>
      </c>
      <c r="I62" s="21">
        <f>I157*I159/365</f>
        <v>2657240103.0157447</v>
      </c>
      <c r="J62" s="21">
        <f>J157*J159/365</f>
        <v>2732394427.0232234</v>
      </c>
      <c r="K62" s="22" t="s">
        <v>105</v>
      </c>
    </row>
    <row r="63" spans="1:11" x14ac:dyDescent="0.2">
      <c r="B63" s="18" t="s">
        <v>106</v>
      </c>
      <c r="C63" s="19">
        <f>Historical!C57</f>
        <v>17270000000</v>
      </c>
      <c r="D63" s="19">
        <f>Historical!D57</f>
        <v>15962000000</v>
      </c>
      <c r="E63" s="19">
        <f>Historical!E57</f>
        <v>19235000000</v>
      </c>
      <c r="F63" s="20">
        <f>F13*F160</f>
        <v>13321214555.04422</v>
      </c>
      <c r="G63" s="21">
        <f>G13*G160</f>
        <v>12210539835.809296</v>
      </c>
      <c r="H63" s="21">
        <f>H13*H160</f>
        <v>11217940193.035999</v>
      </c>
      <c r="I63" s="21">
        <f>I13*I160</f>
        <v>9213791755.9350452</v>
      </c>
      <c r="J63" s="21">
        <f>J13*J160</f>
        <v>8187743247.168293</v>
      </c>
      <c r="K63" s="22" t="s">
        <v>107</v>
      </c>
    </row>
    <row r="64" spans="1:11" x14ac:dyDescent="0.2">
      <c r="B64" s="3" t="s">
        <v>108</v>
      </c>
      <c r="C64" s="23">
        <f>Historical!C58</f>
        <v>36458000000</v>
      </c>
      <c r="D64" s="23">
        <f>Historical!D58</f>
        <v>31168000000</v>
      </c>
      <c r="E64" s="23">
        <f>Historical!E58</f>
        <v>48732000000</v>
      </c>
      <c r="F64" s="24">
        <f>F60+F61+F62+F63</f>
        <v>58089169555.066597</v>
      </c>
      <c r="G64" s="25">
        <f>G60+G61+G62+G63</f>
        <v>55126345565.931007</v>
      </c>
      <c r="H64" s="25">
        <f>H60+H61+H62+H63</f>
        <v>65715893454.699402</v>
      </c>
      <c r="I64" s="25">
        <f>I60+I61+I62+I63</f>
        <v>61466883703.148262</v>
      </c>
      <c r="J64" s="25">
        <f>J60+J61+J62+J63</f>
        <v>71128412091.928452</v>
      </c>
      <c r="K64" s="22" t="s">
        <v>37</v>
      </c>
    </row>
    <row r="65" spans="2:11" x14ac:dyDescent="0.2">
      <c r="B65" s="18" t="s">
        <v>109</v>
      </c>
      <c r="C65" s="19">
        <f>Historical!C59</f>
        <v>128489000000</v>
      </c>
      <c r="D65" s="19">
        <f>Historical!D59</f>
        <v>128871000000</v>
      </c>
      <c r="E65" s="19">
        <f>Historical!E59</f>
        <v>131559000000</v>
      </c>
      <c r="F65" s="20">
        <f>F174</f>
        <v>131903882131.9456</v>
      </c>
      <c r="G65" s="21">
        <f>G174</f>
        <v>132315625435.07254</v>
      </c>
      <c r="H65" s="21">
        <f>H174</f>
        <v>132641761995.96928</v>
      </c>
      <c r="I65" s="21">
        <f>I174</f>
        <v>132810483653.93805</v>
      </c>
      <c r="J65" s="21">
        <f>J174</f>
        <v>132947192697.15103</v>
      </c>
      <c r="K65" s="22" t="s">
        <v>110</v>
      </c>
    </row>
    <row r="66" spans="2:11" x14ac:dyDescent="0.2">
      <c r="B66" s="18" t="s">
        <v>111</v>
      </c>
      <c r="C66" s="19">
        <f>Historical!C60</f>
        <v>67854000000</v>
      </c>
      <c r="D66" s="19">
        <f>Historical!D60</f>
        <v>63432000000</v>
      </c>
      <c r="E66" s="19">
        <f>Historical!E60</f>
        <v>63425000000</v>
      </c>
      <c r="F66" s="20">
        <f t="shared" ref="F66:J67" si="16">E66</f>
        <v>63425000000</v>
      </c>
      <c r="G66" s="21">
        <f t="shared" si="16"/>
        <v>63425000000</v>
      </c>
      <c r="H66" s="21">
        <f t="shared" si="16"/>
        <v>63425000000</v>
      </c>
      <c r="I66" s="21">
        <f t="shared" si="16"/>
        <v>63425000000</v>
      </c>
      <c r="J66" s="21">
        <f t="shared" si="16"/>
        <v>63425000000</v>
      </c>
      <c r="K66" s="22" t="s">
        <v>112</v>
      </c>
    </row>
    <row r="67" spans="2:11" x14ac:dyDescent="0.2">
      <c r="B67" s="18" t="s">
        <v>113</v>
      </c>
      <c r="C67" s="19">
        <f>Historical!C61</f>
        <v>127219000000</v>
      </c>
      <c r="D67" s="19">
        <f>Historical!D61</f>
        <v>127035000000</v>
      </c>
      <c r="E67" s="19">
        <f>Historical!E61</f>
        <v>128148000000</v>
      </c>
      <c r="F67" s="20">
        <f t="shared" si="16"/>
        <v>128148000000</v>
      </c>
      <c r="G67" s="21">
        <f t="shared" si="16"/>
        <v>128148000000</v>
      </c>
      <c r="H67" s="21">
        <f t="shared" si="16"/>
        <v>128148000000</v>
      </c>
      <c r="I67" s="21">
        <f t="shared" si="16"/>
        <v>128148000000</v>
      </c>
      <c r="J67" s="21">
        <f t="shared" si="16"/>
        <v>128148000000</v>
      </c>
      <c r="K67" s="22" t="s">
        <v>114</v>
      </c>
    </row>
    <row r="68" spans="2:11" x14ac:dyDescent="0.2">
      <c r="B68" s="18" t="s">
        <v>115</v>
      </c>
      <c r="C68" s="19">
        <f>Historical!C62</f>
        <v>5283000000</v>
      </c>
      <c r="D68" s="19">
        <f>Historical!D62</f>
        <v>5255000000</v>
      </c>
      <c r="E68" s="19">
        <f>Historical!E62</f>
        <v>5254000000</v>
      </c>
      <c r="F68" s="20">
        <f>F177</f>
        <v>4470387085.3663368</v>
      </c>
      <c r="G68" s="21">
        <f>G177</f>
        <v>3789708172.4687023</v>
      </c>
      <c r="H68" s="21">
        <f>H177</f>
        <v>3212281431.1764145</v>
      </c>
      <c r="I68" s="21">
        <f>I177</f>
        <v>2722976189.4554029</v>
      </c>
      <c r="J68" s="21">
        <f>J177</f>
        <v>2305141036.1578026</v>
      </c>
      <c r="K68" s="22" t="s">
        <v>116</v>
      </c>
    </row>
    <row r="69" spans="2:11" x14ac:dyDescent="0.2">
      <c r="B69" s="18" t="s">
        <v>117</v>
      </c>
      <c r="C69" s="19">
        <f>Historical!C63</f>
        <v>1251000000</v>
      </c>
      <c r="D69" s="19">
        <f>Historical!D63</f>
        <v>295000000</v>
      </c>
      <c r="E69" s="19">
        <f>Historical!E63</f>
        <v>1106000000</v>
      </c>
      <c r="F69" s="20">
        <f t="shared" ref="F69:J71" si="17">E69</f>
        <v>1106000000</v>
      </c>
      <c r="G69" s="21">
        <f t="shared" si="17"/>
        <v>1106000000</v>
      </c>
      <c r="H69" s="21">
        <f t="shared" si="17"/>
        <v>1106000000</v>
      </c>
      <c r="I69" s="21">
        <f t="shared" si="17"/>
        <v>1106000000</v>
      </c>
      <c r="J69" s="21">
        <f t="shared" si="17"/>
        <v>1106000000</v>
      </c>
      <c r="K69" s="22" t="s">
        <v>114</v>
      </c>
    </row>
    <row r="70" spans="2:11" x14ac:dyDescent="0.2">
      <c r="B70" s="18" t="s">
        <v>118</v>
      </c>
      <c r="C70" s="19">
        <f>Historical!C64</f>
        <v>20905000000</v>
      </c>
      <c r="D70" s="19">
        <f>Historical!D64</f>
        <v>20909000000</v>
      </c>
      <c r="E70" s="19">
        <f>Historical!E64</f>
        <v>22642000000</v>
      </c>
      <c r="F70" s="20">
        <f t="shared" si="17"/>
        <v>22642000000</v>
      </c>
      <c r="G70" s="21">
        <f t="shared" si="17"/>
        <v>22642000000</v>
      </c>
      <c r="H70" s="21">
        <f t="shared" si="17"/>
        <v>22642000000</v>
      </c>
      <c r="I70" s="21">
        <f t="shared" si="17"/>
        <v>22642000000</v>
      </c>
      <c r="J70" s="21">
        <f t="shared" si="17"/>
        <v>22642000000</v>
      </c>
      <c r="K70" s="22" t="s">
        <v>114</v>
      </c>
    </row>
    <row r="71" spans="2:11" x14ac:dyDescent="0.2">
      <c r="B71" s="18" t="s">
        <v>119</v>
      </c>
      <c r="C71" s="19">
        <f>Historical!C65</f>
        <v>19601000000</v>
      </c>
      <c r="D71" s="19">
        <f>Historical!D65</f>
        <v>17830000000</v>
      </c>
      <c r="E71" s="19">
        <f>Historical!E65</f>
        <v>19332000000</v>
      </c>
      <c r="F71" s="20">
        <f t="shared" si="17"/>
        <v>19332000000</v>
      </c>
      <c r="G71" s="21">
        <f t="shared" si="17"/>
        <v>19332000000</v>
      </c>
      <c r="H71" s="21">
        <f t="shared" si="17"/>
        <v>19332000000</v>
      </c>
      <c r="I71" s="21">
        <f t="shared" si="17"/>
        <v>19332000000</v>
      </c>
      <c r="J71" s="21">
        <f t="shared" si="17"/>
        <v>19332000000</v>
      </c>
      <c r="K71" s="22" t="s">
        <v>114</v>
      </c>
    </row>
    <row r="72" spans="2:11" x14ac:dyDescent="0.2">
      <c r="B72" s="3" t="s">
        <v>120</v>
      </c>
      <c r="C72" s="30">
        <f>Historical!C66</f>
        <v>407060000000</v>
      </c>
      <c r="D72" s="30">
        <f>Historical!D66</f>
        <v>394795000000</v>
      </c>
      <c r="E72" s="30">
        <f>Historical!E66</f>
        <v>420198000000</v>
      </c>
      <c r="F72" s="31">
        <f>F64+F65+F66+F67+F68+F69+F70+F71</f>
        <v>429116438772.37854</v>
      </c>
      <c r="G72" s="32">
        <f>G64+G65+G66+G67+G68+G69+G70+G71</f>
        <v>425884679173.47223</v>
      </c>
      <c r="H72" s="32">
        <f>H64+H65+H66+H67+H68+H69+H70+H71</f>
        <v>436222936881.84509</v>
      </c>
      <c r="I72" s="32">
        <f>I64+I65+I66+I67+I68+I69+I70+I71</f>
        <v>431653343546.54169</v>
      </c>
      <c r="J72" s="32">
        <f>J64+J65+J66+J67+J68+J69+J70+J71</f>
        <v>441033745825.23724</v>
      </c>
      <c r="K72" s="22" t="s">
        <v>37</v>
      </c>
    </row>
    <row r="73" spans="2:11" x14ac:dyDescent="0.2">
      <c r="B73" s="18" t="s">
        <v>121</v>
      </c>
      <c r="C73" s="19">
        <f>Historical!C69</f>
        <v>9477000000</v>
      </c>
      <c r="D73" s="19">
        <f>Historical!D69</f>
        <v>5089000000</v>
      </c>
      <c r="E73" s="19">
        <f>Historical!E69</f>
        <v>9011000000</v>
      </c>
      <c r="F73" s="20">
        <f>E73*(1+F182)</f>
        <v>9461550000</v>
      </c>
      <c r="G73" s="21">
        <f>F73*(1+G182)</f>
        <v>8988472500</v>
      </c>
      <c r="H73" s="21">
        <f>G73*(1+H182)</f>
        <v>9437896125</v>
      </c>
      <c r="I73" s="21">
        <f>H73*(1+I182)</f>
        <v>8966001318.75</v>
      </c>
      <c r="J73" s="21">
        <f>I73*(1+J182)</f>
        <v>9414301384.6875</v>
      </c>
      <c r="K73" s="22" t="s">
        <v>122</v>
      </c>
    </row>
    <row r="74" spans="2:11" x14ac:dyDescent="0.2">
      <c r="B74" s="18" t="s">
        <v>123</v>
      </c>
      <c r="C74" s="19">
        <f>Historical!C70</f>
        <v>35852000000</v>
      </c>
      <c r="D74" s="19">
        <f>Historical!D70</f>
        <v>35657000000</v>
      </c>
      <c r="E74" s="19">
        <f>Historical!E70</f>
        <v>38514000000</v>
      </c>
      <c r="F74" s="20">
        <f>F157*F161/365</f>
        <v>39158896435.279343</v>
      </c>
      <c r="G74" s="21">
        <f>G157*G161/365</f>
        <v>39990270734.526276</v>
      </c>
      <c r="H74" s="21">
        <f>H157*H161/365</f>
        <v>41373060470.761627</v>
      </c>
      <c r="I74" s="21">
        <f>I157*I161/365</f>
        <v>42371288832.184929</v>
      </c>
      <c r="J74" s="21">
        <f>J157*J161/365</f>
        <v>43501049315.243919</v>
      </c>
      <c r="K74" s="22" t="s">
        <v>124</v>
      </c>
    </row>
    <row r="75" spans="2:11" x14ac:dyDescent="0.2">
      <c r="B75" s="18" t="s">
        <v>125</v>
      </c>
      <c r="C75" s="19">
        <f>Historical!C71</f>
        <v>3778000000</v>
      </c>
      <c r="D75" s="19">
        <f>Historical!D71</f>
        <v>4099000000</v>
      </c>
      <c r="E75" s="19">
        <f>Historical!E71</f>
        <v>4266000000</v>
      </c>
      <c r="F75" s="20">
        <f>F13*F162</f>
        <v>3084369290.8335929</v>
      </c>
      <c r="G75" s="21">
        <f>G13*G162</f>
        <v>2883677696.3373308</v>
      </c>
      <c r="H75" s="21">
        <f>H13*H162</f>
        <v>2564584884.1343884</v>
      </c>
      <c r="I75" s="21">
        <f>I13*I162</f>
        <v>2139321287.8550231</v>
      </c>
      <c r="J75" s="21">
        <f>J13*J162</f>
        <v>1903256726.7765214</v>
      </c>
      <c r="K75" s="22" t="s">
        <v>107</v>
      </c>
    </row>
    <row r="76" spans="2:11" x14ac:dyDescent="0.2">
      <c r="B76" s="18" t="s">
        <v>126</v>
      </c>
      <c r="C76" s="19">
        <f>Historical!C72</f>
        <v>2020000000</v>
      </c>
      <c r="D76" s="19">
        <f>Historical!D72</f>
        <v>2027000000</v>
      </c>
      <c r="E76" s="19">
        <f>Historical!E72</f>
        <v>1989000000</v>
      </c>
      <c r="F76" s="20">
        <f>F13*F163</f>
        <v>1534029207.7867713</v>
      </c>
      <c r="G76" s="21">
        <f>G13*G163</f>
        <v>1398132224.9288638</v>
      </c>
      <c r="H76" s="21">
        <f>H13*H163</f>
        <v>1233234443.2010901</v>
      </c>
      <c r="I76" s="21">
        <f>I13*I163</f>
        <v>1044366594.6700423</v>
      </c>
      <c r="J76" s="21">
        <f>J13*J163</f>
        <v>922014496.62060988</v>
      </c>
      <c r="K76" s="22" t="s">
        <v>107</v>
      </c>
    </row>
    <row r="77" spans="2:11" x14ac:dyDescent="0.2">
      <c r="B77" s="3" t="s">
        <v>127</v>
      </c>
      <c r="C77" s="23">
        <f>Historical!C73</f>
        <v>51127000000</v>
      </c>
      <c r="D77" s="23">
        <f>Historical!D73</f>
        <v>46872000000</v>
      </c>
      <c r="E77" s="23">
        <f>Historical!E73</f>
        <v>53780000000</v>
      </c>
      <c r="F77" s="24">
        <f>F73+F74+F75+F76</f>
        <v>53238844933.899712</v>
      </c>
      <c r="G77" s="25">
        <f>G73+G74+G75+G76</f>
        <v>53260553155.792473</v>
      </c>
      <c r="H77" s="25">
        <f>H73+H74+H75+H76</f>
        <v>54608775923.097107</v>
      </c>
      <c r="I77" s="25">
        <f>I73+I74+I75+I76</f>
        <v>54520978033.459999</v>
      </c>
      <c r="J77" s="25">
        <f>J73+J74+J75+J76</f>
        <v>55740621923.328552</v>
      </c>
      <c r="K77" s="22" t="s">
        <v>37</v>
      </c>
    </row>
    <row r="78" spans="2:11" x14ac:dyDescent="0.2">
      <c r="B78" s="18" t="s">
        <v>128</v>
      </c>
      <c r="C78" s="19">
        <f>Historical!C74</f>
        <v>127854000000</v>
      </c>
      <c r="D78" s="19">
        <f>Historical!D74</f>
        <v>118443000000</v>
      </c>
      <c r="E78" s="19">
        <f>Historical!E74</f>
        <v>127089000000</v>
      </c>
      <c r="F78" s="20">
        <f>E78*(1+F182)</f>
        <v>133443450000</v>
      </c>
      <c r="G78" s="21">
        <f>F78*(1+G182)</f>
        <v>126771277500</v>
      </c>
      <c r="H78" s="21">
        <f>G78*(1+H182)</f>
        <v>133109841375</v>
      </c>
      <c r="I78" s="21">
        <f>H78*(1+I182)</f>
        <v>126454349306.25</v>
      </c>
      <c r="J78" s="21">
        <f>I78*(1+J182)</f>
        <v>132777066771.5625</v>
      </c>
      <c r="K78" s="22" t="s">
        <v>122</v>
      </c>
    </row>
    <row r="79" spans="2:11" x14ac:dyDescent="0.2">
      <c r="B79" s="18" t="s">
        <v>129</v>
      </c>
      <c r="C79" s="19">
        <f>Historical!C76</f>
        <v>58666000000</v>
      </c>
      <c r="D79" s="19">
        <f>Historical!D76</f>
        <v>58939000000</v>
      </c>
      <c r="E79" s="19">
        <f>Historical!E76</f>
        <v>58312000000</v>
      </c>
      <c r="F79" s="20">
        <f t="shared" ref="F79:J82" si="18">E79</f>
        <v>58312000000</v>
      </c>
      <c r="G79" s="21">
        <f t="shared" si="18"/>
        <v>58312000000</v>
      </c>
      <c r="H79" s="21">
        <f t="shared" si="18"/>
        <v>58312000000</v>
      </c>
      <c r="I79" s="21">
        <f t="shared" si="18"/>
        <v>58312000000</v>
      </c>
      <c r="J79" s="21">
        <f t="shared" si="18"/>
        <v>58312000000</v>
      </c>
      <c r="K79" s="22" t="s">
        <v>114</v>
      </c>
    </row>
    <row r="80" spans="2:11" x14ac:dyDescent="0.2">
      <c r="B80" s="18" t="s">
        <v>130</v>
      </c>
      <c r="C80" s="19">
        <f>Historical!C77</f>
        <v>8734000000</v>
      </c>
      <c r="D80" s="19">
        <f>Historical!D77</f>
        <v>9025000000</v>
      </c>
      <c r="E80" s="19">
        <f>Historical!E77</f>
        <v>8478000000</v>
      </c>
      <c r="F80" s="20">
        <f t="shared" si="18"/>
        <v>8478000000</v>
      </c>
      <c r="G80" s="21">
        <f t="shared" si="18"/>
        <v>8478000000</v>
      </c>
      <c r="H80" s="21">
        <f t="shared" si="18"/>
        <v>8478000000</v>
      </c>
      <c r="I80" s="21">
        <f t="shared" si="18"/>
        <v>8478000000</v>
      </c>
      <c r="J80" s="21">
        <f t="shared" si="18"/>
        <v>8478000000</v>
      </c>
      <c r="K80" s="22" t="s">
        <v>114</v>
      </c>
    </row>
    <row r="81" spans="2:11" x14ac:dyDescent="0.2">
      <c r="B81" s="18" t="s">
        <v>131</v>
      </c>
      <c r="C81" s="19">
        <f>Historical!C78</f>
        <v>17568000000</v>
      </c>
      <c r="D81" s="19">
        <f>Historical!D78</f>
        <v>17391000000</v>
      </c>
      <c r="E81" s="19">
        <f>Historical!E78</f>
        <v>18943000000</v>
      </c>
      <c r="F81" s="20">
        <f t="shared" si="18"/>
        <v>18943000000</v>
      </c>
      <c r="G81" s="21">
        <f t="shared" si="18"/>
        <v>18943000000</v>
      </c>
      <c r="H81" s="21">
        <f t="shared" si="18"/>
        <v>18943000000</v>
      </c>
      <c r="I81" s="21">
        <f t="shared" si="18"/>
        <v>18943000000</v>
      </c>
      <c r="J81" s="21">
        <f t="shared" si="18"/>
        <v>18943000000</v>
      </c>
      <c r="K81" s="22" t="s">
        <v>114</v>
      </c>
    </row>
    <row r="82" spans="2:11" x14ac:dyDescent="0.2">
      <c r="B82" s="18" t="s">
        <v>132</v>
      </c>
      <c r="C82" s="19">
        <f>Historical!C79</f>
        <v>23696000000</v>
      </c>
      <c r="D82" s="19">
        <f>Historical!D79</f>
        <v>23900000000</v>
      </c>
      <c r="E82" s="19">
        <f>Historical!E79</f>
        <v>25104000000</v>
      </c>
      <c r="F82" s="20">
        <f t="shared" si="18"/>
        <v>25104000000</v>
      </c>
      <c r="G82" s="21">
        <f t="shared" si="18"/>
        <v>25104000000</v>
      </c>
      <c r="H82" s="21">
        <f t="shared" si="18"/>
        <v>25104000000</v>
      </c>
      <c r="I82" s="21">
        <f t="shared" si="18"/>
        <v>25104000000</v>
      </c>
      <c r="J82" s="21">
        <f t="shared" si="18"/>
        <v>25104000000</v>
      </c>
      <c r="K82" s="22" t="s">
        <v>114</v>
      </c>
    </row>
    <row r="83" spans="2:11" x14ac:dyDescent="0.2">
      <c r="B83" s="3" t="s">
        <v>133</v>
      </c>
      <c r="C83" s="23">
        <f>Historical!C80</f>
        <v>108664000000</v>
      </c>
      <c r="D83" s="23">
        <f>Historical!D80</f>
        <v>109255000000</v>
      </c>
      <c r="E83" s="23">
        <f>Historical!E80</f>
        <v>110837000000</v>
      </c>
      <c r="F83" s="24">
        <f>F79+F80+F81+F82</f>
        <v>110837000000</v>
      </c>
      <c r="G83" s="25">
        <f>G79+G80+G81+G82</f>
        <v>110837000000</v>
      </c>
      <c r="H83" s="25">
        <f>H79+H80+H81+H82</f>
        <v>110837000000</v>
      </c>
      <c r="I83" s="25">
        <f>I79+I80+I81+I82</f>
        <v>110837000000</v>
      </c>
      <c r="J83" s="25">
        <f>J79+J80+J81+J82</f>
        <v>110837000000</v>
      </c>
      <c r="K83" s="22" t="s">
        <v>37</v>
      </c>
    </row>
    <row r="84" spans="2:11" x14ac:dyDescent="0.2">
      <c r="B84" s="18" t="s">
        <v>134</v>
      </c>
      <c r="C84" s="19">
        <f>Historical!C81</f>
        <v>1973000000</v>
      </c>
      <c r="D84" s="19">
        <f>Historical!D81</f>
        <v>1980000000</v>
      </c>
      <c r="E84" s="19">
        <f>Historical!E81</f>
        <v>2001000000</v>
      </c>
      <c r="F84" s="20">
        <f>E84</f>
        <v>2001000000</v>
      </c>
      <c r="G84" s="21">
        <f>F84</f>
        <v>2001000000</v>
      </c>
      <c r="H84" s="21">
        <f>G84</f>
        <v>2001000000</v>
      </c>
      <c r="I84" s="21">
        <f>H84</f>
        <v>2001000000</v>
      </c>
      <c r="J84" s="21">
        <f>I84</f>
        <v>2001000000</v>
      </c>
      <c r="K84" s="22" t="s">
        <v>114</v>
      </c>
    </row>
    <row r="85" spans="2:11" x14ac:dyDescent="0.2">
      <c r="B85" s="18" t="s">
        <v>135</v>
      </c>
      <c r="F85" s="20">
        <f>F190</f>
        <v>0</v>
      </c>
      <c r="G85" s="21">
        <f>G190</f>
        <v>0</v>
      </c>
      <c r="H85" s="21">
        <f>H190</f>
        <v>0</v>
      </c>
      <c r="I85" s="21">
        <f>I190</f>
        <v>0</v>
      </c>
      <c r="J85" s="21">
        <f>J190</f>
        <v>0</v>
      </c>
      <c r="K85" s="22" t="s">
        <v>136</v>
      </c>
    </row>
    <row r="86" spans="2:11" x14ac:dyDescent="0.2">
      <c r="B86" s="18" t="s">
        <v>137</v>
      </c>
      <c r="C86" s="19">
        <f>Historical!C83</f>
        <v>0</v>
      </c>
      <c r="D86" s="19">
        <f>Historical!D83</f>
        <v>0</v>
      </c>
      <c r="E86" s="19">
        <f>Historical!E83</f>
        <v>0</v>
      </c>
      <c r="F86" s="20">
        <f t="shared" ref="F86:J90" si="19">E86</f>
        <v>0</v>
      </c>
      <c r="G86" s="21">
        <f t="shared" si="19"/>
        <v>0</v>
      </c>
      <c r="H86" s="21">
        <f t="shared" si="19"/>
        <v>0</v>
      </c>
      <c r="I86" s="21">
        <f t="shared" si="19"/>
        <v>0</v>
      </c>
      <c r="J86" s="21">
        <f t="shared" si="19"/>
        <v>0</v>
      </c>
      <c r="K86" s="22" t="s">
        <v>114</v>
      </c>
    </row>
    <row r="87" spans="2:11" x14ac:dyDescent="0.2">
      <c r="B87" s="18" t="s">
        <v>138</v>
      </c>
      <c r="C87" s="19">
        <f>Historical!C84</f>
        <v>0</v>
      </c>
      <c r="D87" s="19">
        <f>Historical!D84</f>
        <v>0</v>
      </c>
      <c r="E87" s="19">
        <f>Historical!E84</f>
        <v>0</v>
      </c>
      <c r="F87" s="20">
        <f t="shared" si="19"/>
        <v>0</v>
      </c>
      <c r="G87" s="21">
        <f t="shared" si="19"/>
        <v>0</v>
      </c>
      <c r="H87" s="21">
        <f t="shared" si="19"/>
        <v>0</v>
      </c>
      <c r="I87" s="21">
        <f t="shared" si="19"/>
        <v>0</v>
      </c>
      <c r="J87" s="21">
        <f t="shared" si="19"/>
        <v>0</v>
      </c>
      <c r="K87" s="22" t="s">
        <v>114</v>
      </c>
    </row>
    <row r="88" spans="2:11" x14ac:dyDescent="0.2">
      <c r="B88" s="18" t="s">
        <v>139</v>
      </c>
      <c r="C88" s="19">
        <f>Historical!C85</f>
        <v>0</v>
      </c>
      <c r="D88" s="19">
        <f>Historical!D85</f>
        <v>0</v>
      </c>
      <c r="E88" s="19">
        <f>Historical!E85</f>
        <v>0</v>
      </c>
      <c r="F88" s="20">
        <f t="shared" si="19"/>
        <v>0</v>
      </c>
      <c r="G88" s="21">
        <f t="shared" si="19"/>
        <v>0</v>
      </c>
      <c r="H88" s="21">
        <f t="shared" si="19"/>
        <v>0</v>
      </c>
      <c r="I88" s="21">
        <f t="shared" si="19"/>
        <v>0</v>
      </c>
      <c r="J88" s="21">
        <f t="shared" si="19"/>
        <v>0</v>
      </c>
      <c r="K88" s="22" t="s">
        <v>114</v>
      </c>
    </row>
    <row r="89" spans="2:11" x14ac:dyDescent="0.2">
      <c r="B89" s="18" t="s">
        <v>140</v>
      </c>
      <c r="C89" s="19">
        <f>Historical!C86</f>
        <v>7621000000</v>
      </c>
      <c r="D89" s="19">
        <f>Historical!D86</f>
        <v>7621000000</v>
      </c>
      <c r="E89" s="19">
        <f>Historical!E86</f>
        <v>7621000000</v>
      </c>
      <c r="F89" s="20">
        <f t="shared" si="19"/>
        <v>7621000000</v>
      </c>
      <c r="G89" s="21">
        <f t="shared" si="19"/>
        <v>7621000000</v>
      </c>
      <c r="H89" s="21">
        <f t="shared" si="19"/>
        <v>7621000000</v>
      </c>
      <c r="I89" s="21">
        <f t="shared" si="19"/>
        <v>7621000000</v>
      </c>
      <c r="J89" s="21">
        <f t="shared" si="19"/>
        <v>7621000000</v>
      </c>
      <c r="K89" s="22" t="s">
        <v>141</v>
      </c>
    </row>
    <row r="90" spans="2:11" x14ac:dyDescent="0.2">
      <c r="B90" s="18" t="s">
        <v>142</v>
      </c>
      <c r="C90" s="19">
        <f>Historical!C87</f>
        <v>114519000000</v>
      </c>
      <c r="D90" s="19">
        <f>Historical!D87</f>
        <v>109108000000</v>
      </c>
      <c r="E90" s="19">
        <f>Historical!E87</f>
        <v>106533000000</v>
      </c>
      <c r="F90" s="20">
        <f t="shared" si="19"/>
        <v>106533000000</v>
      </c>
      <c r="G90" s="21">
        <f t="shared" si="19"/>
        <v>106533000000</v>
      </c>
      <c r="H90" s="21">
        <f t="shared" si="19"/>
        <v>106533000000</v>
      </c>
      <c r="I90" s="21">
        <f t="shared" si="19"/>
        <v>106533000000</v>
      </c>
      <c r="J90" s="21">
        <f t="shared" si="19"/>
        <v>106533000000</v>
      </c>
      <c r="K90" s="22" t="s">
        <v>114</v>
      </c>
    </row>
    <row r="91" spans="2:11" x14ac:dyDescent="0.2">
      <c r="B91" s="18" t="s">
        <v>143</v>
      </c>
      <c r="C91" s="19">
        <f>Historical!C88</f>
        <v>-5015000000</v>
      </c>
      <c r="D91" s="19">
        <f>Historical!D88</f>
        <v>1871000000</v>
      </c>
      <c r="E91" s="19">
        <f>Historical!E88</f>
        <v>15768000000</v>
      </c>
      <c r="F91" s="20">
        <f>F205</f>
        <v>22145810505.145496</v>
      </c>
      <c r="G91" s="21">
        <f>G205</f>
        <v>28227070739.902004</v>
      </c>
      <c r="H91" s="21">
        <f>H205</f>
        <v>34356949213.377625</v>
      </c>
      <c r="I91" s="21">
        <f>I205</f>
        <v>39668522379.671227</v>
      </c>
      <c r="J91" s="21">
        <f>J205</f>
        <v>44599509805.24334</v>
      </c>
      <c r="K91" s="22" t="s">
        <v>144</v>
      </c>
    </row>
    <row r="92" spans="2:11" x14ac:dyDescent="0.2">
      <c r="B92" s="18" t="s">
        <v>145</v>
      </c>
      <c r="C92" s="19">
        <f>Historical!C89</f>
        <v>-16128000000</v>
      </c>
      <c r="D92" s="19">
        <f>Historical!D89</f>
        <v>-15023000000</v>
      </c>
      <c r="E92" s="19">
        <f>Historical!E89</f>
        <v>-18529000000</v>
      </c>
      <c r="F92" s="20">
        <f>E92-F200</f>
        <v>-21801666666.666668</v>
      </c>
      <c r="G92" s="21">
        <f>F92-G200</f>
        <v>-24464222222.222221</v>
      </c>
      <c r="H92" s="21">
        <f>G92-H200</f>
        <v>-27942629629.629627</v>
      </c>
      <c r="I92" s="21">
        <f>H92-I200</f>
        <v>-31080506172.839504</v>
      </c>
      <c r="J92" s="21">
        <f>I92-J200</f>
        <v>-34173452674.897118</v>
      </c>
      <c r="K92" s="22" t="s">
        <v>146</v>
      </c>
    </row>
    <row r="93" spans="2:11" x14ac:dyDescent="0.2">
      <c r="B93" s="18" t="s">
        <v>147</v>
      </c>
      <c r="C93" s="19">
        <f>Historical!C90</f>
        <v>2300000000</v>
      </c>
      <c r="D93" s="19">
        <f>Historical!D90</f>
        <v>795000000</v>
      </c>
      <c r="E93" s="19">
        <f>Historical!E90</f>
        <v>-860000000</v>
      </c>
      <c r="F93" s="20">
        <f>E93</f>
        <v>-860000000</v>
      </c>
      <c r="G93" s="21">
        <f>F93</f>
        <v>-860000000</v>
      </c>
      <c r="H93" s="21">
        <f>G93</f>
        <v>-860000000</v>
      </c>
      <c r="I93" s="21">
        <f>H93</f>
        <v>-860000000</v>
      </c>
      <c r="J93" s="21">
        <f>I93</f>
        <v>-860000000</v>
      </c>
      <c r="K93" s="22" t="s">
        <v>114</v>
      </c>
    </row>
    <row r="94" spans="2:11" x14ac:dyDescent="0.2">
      <c r="B94" s="18" t="s">
        <v>148</v>
      </c>
      <c r="C94" s="19">
        <f>Historical!C91</f>
        <v>14145000000</v>
      </c>
      <c r="D94" s="19">
        <f>Historical!D91</f>
        <v>13873000000</v>
      </c>
      <c r="E94" s="19">
        <f>Historical!E91</f>
        <v>15958000000</v>
      </c>
      <c r="F94" s="20">
        <f>E94+F28</f>
        <v>15958000000</v>
      </c>
      <c r="G94" s="21">
        <f>F94+G28</f>
        <v>15958000000</v>
      </c>
      <c r="H94" s="21">
        <f>G94+H28</f>
        <v>15958000000</v>
      </c>
      <c r="I94" s="21">
        <f>H94+I28</f>
        <v>15958000000</v>
      </c>
      <c r="J94" s="21">
        <f>I94+J28</f>
        <v>15958000000</v>
      </c>
      <c r="K94" s="22" t="s">
        <v>149</v>
      </c>
    </row>
    <row r="95" spans="2:11" x14ac:dyDescent="0.2">
      <c r="B95" s="3" t="s">
        <v>150</v>
      </c>
      <c r="C95" s="23">
        <f>Historical!C92</f>
        <v>117442000000</v>
      </c>
      <c r="D95" s="23">
        <f>Historical!D92</f>
        <v>118245000000</v>
      </c>
      <c r="E95" s="23">
        <f>Historical!E92</f>
        <v>126491000000</v>
      </c>
      <c r="F95" s="24">
        <f>F86+F87+F88+F89+F90+F91+F92+F93+F94</f>
        <v>129596143838.47882</v>
      </c>
      <c r="G95" s="25">
        <f>G86+G87+G88+G89+G90+G91+G92+G93+G94</f>
        <v>133014848517.67978</v>
      </c>
      <c r="H95" s="25">
        <f>H86+H87+H88+H89+H90+H91+H92+H93+H94</f>
        <v>135666319583.748</v>
      </c>
      <c r="I95" s="25">
        <f>I86+I87+I88+I89+I90+I91+I92+I93+I94</f>
        <v>137840016206.83173</v>
      </c>
      <c r="J95" s="25">
        <f>J86+J87+J88+J89+J90+J91+J92+J93+J94</f>
        <v>139678057130.34622</v>
      </c>
      <c r="K95" s="22" t="s">
        <v>37</v>
      </c>
    </row>
    <row r="96" spans="2:11" x14ac:dyDescent="0.2">
      <c r="B96" s="3" t="s">
        <v>151</v>
      </c>
      <c r="C96" s="30">
        <f>Historical!C93</f>
        <v>407060000000</v>
      </c>
      <c r="D96" s="30">
        <f>Historical!D93</f>
        <v>394795000000</v>
      </c>
      <c r="E96" s="30">
        <f>Historical!E93</f>
        <v>420198000000</v>
      </c>
      <c r="F96" s="31">
        <f>F77+F78+F83+F84+F85+F95</f>
        <v>429116438772.37854</v>
      </c>
      <c r="G96" s="32">
        <f>G77+G78+G83+G84+G85+G95</f>
        <v>425884679173.47229</v>
      </c>
      <c r="H96" s="32">
        <f>H77+H78+H83+H84+H85+H95</f>
        <v>436222936881.84509</v>
      </c>
      <c r="I96" s="32">
        <f>I77+I78+I83+I84+I85+I95</f>
        <v>431653343546.54169</v>
      </c>
      <c r="J96" s="32">
        <f>J77+J78+J83+J84+J85+J95</f>
        <v>441033745825.2373</v>
      </c>
      <c r="K96" s="22" t="s">
        <v>37</v>
      </c>
    </row>
    <row r="97" spans="1:11" x14ac:dyDescent="0.2">
      <c r="B97" s="35" t="s">
        <v>152</v>
      </c>
      <c r="C97" s="21">
        <f t="shared" ref="C97:J97" si="20">C72-C96</f>
        <v>0</v>
      </c>
      <c r="D97" s="21">
        <f t="shared" si="20"/>
        <v>0</v>
      </c>
      <c r="E97" s="21">
        <f t="shared" si="20"/>
        <v>0</v>
      </c>
      <c r="F97" s="20">
        <f t="shared" si="20"/>
        <v>0</v>
      </c>
      <c r="G97" s="21">
        <f t="shared" si="20"/>
        <v>0</v>
      </c>
      <c r="H97" s="21">
        <f t="shared" si="20"/>
        <v>0</v>
      </c>
      <c r="I97" s="21">
        <f t="shared" si="20"/>
        <v>0</v>
      </c>
      <c r="J97" s="21">
        <f t="shared" si="20"/>
        <v>0</v>
      </c>
      <c r="K97" s="22" t="s">
        <v>153</v>
      </c>
    </row>
    <row r="99" spans="1:11" x14ac:dyDescent="0.2">
      <c r="A99" s="190" t="s">
        <v>472</v>
      </c>
      <c r="B99" s="9" t="s">
        <v>154</v>
      </c>
      <c r="C99" s="16" t="s">
        <v>22</v>
      </c>
      <c r="D99" s="16" t="s">
        <v>22</v>
      </c>
      <c r="E99" s="16" t="s">
        <v>22</v>
      </c>
      <c r="F99" s="17" t="s">
        <v>22</v>
      </c>
      <c r="G99" s="16" t="s">
        <v>22</v>
      </c>
      <c r="H99" s="16" t="s">
        <v>22</v>
      </c>
      <c r="I99" s="16" t="s">
        <v>22</v>
      </c>
      <c r="J99" s="16" t="s">
        <v>22</v>
      </c>
      <c r="K99" s="16" t="s">
        <v>22</v>
      </c>
    </row>
    <row r="100" spans="1:11" x14ac:dyDescent="0.2">
      <c r="B100" s="2" t="s">
        <v>155</v>
      </c>
    </row>
    <row r="101" spans="1:11" x14ac:dyDescent="0.2">
      <c r="B101" s="18" t="s">
        <v>156</v>
      </c>
      <c r="C101" s="19">
        <f>Historical!C102</f>
        <v>15623000000</v>
      </c>
      <c r="D101" s="19">
        <f>Historical!D102</f>
        <v>12253000000</v>
      </c>
      <c r="E101" s="19">
        <f>Historical!E102</f>
        <v>23386000000</v>
      </c>
      <c r="F101" s="20">
        <f>F27</f>
        <v>14663005672.490248</v>
      </c>
      <c r="G101" s="21">
        <f>G27</f>
        <v>14354305574.313437</v>
      </c>
      <c r="H101" s="21">
        <f>H27</f>
        <v>14366118134.245499</v>
      </c>
      <c r="I101" s="21">
        <f>I27</f>
        <v>13544759470.110727</v>
      </c>
      <c r="J101" s="21">
        <f>J27</f>
        <v>13150789404.973013</v>
      </c>
      <c r="K101" s="22" t="s">
        <v>157</v>
      </c>
    </row>
    <row r="102" spans="1:11" x14ac:dyDescent="0.2">
      <c r="B102" s="26" t="s">
        <v>35</v>
      </c>
      <c r="C102" s="19">
        <f>Historical!C104</f>
        <v>18777000000</v>
      </c>
      <c r="D102" s="19">
        <f>Historical!D104</f>
        <v>20580000000</v>
      </c>
      <c r="E102" s="19">
        <f>Historical!E104</f>
        <v>20886000000</v>
      </c>
      <c r="F102" s="20">
        <f>F169</f>
        <v>20405107287.737991</v>
      </c>
      <c r="G102" s="21">
        <f>G169</f>
        <v>20764888486.26009</v>
      </c>
      <c r="H102" s="21">
        <f>H169</f>
        <v>20737971284.555767</v>
      </c>
      <c r="I102" s="21">
        <f>I169</f>
        <v>20693733404.782013</v>
      </c>
      <c r="J102" s="21">
        <f>J169</f>
        <v>20797333516.876858</v>
      </c>
      <c r="K102" s="22" t="s">
        <v>158</v>
      </c>
    </row>
    <row r="103" spans="1:11" x14ac:dyDescent="0.2">
      <c r="B103" s="26" t="s">
        <v>159</v>
      </c>
      <c r="C103" s="19">
        <f>Historical!C105</f>
        <v>1969000000</v>
      </c>
      <c r="D103" s="19">
        <f>Historical!D105</f>
        <v>1969000000</v>
      </c>
      <c r="E103" s="19">
        <f>Historical!E105</f>
        <v>2271000000</v>
      </c>
      <c r="F103" s="44"/>
      <c r="K103" s="22" t="s">
        <v>160</v>
      </c>
    </row>
    <row r="104" spans="1:11" x14ac:dyDescent="0.2">
      <c r="B104" s="26" t="s">
        <v>33</v>
      </c>
      <c r="C104" s="19">
        <f>Historical!C106</f>
        <v>1193000000</v>
      </c>
      <c r="D104" s="19">
        <f>Historical!D106</f>
        <v>5075000000</v>
      </c>
      <c r="E104" s="19">
        <f>Historical!E106</f>
        <v>838000000</v>
      </c>
      <c r="F104" s="44"/>
      <c r="K104" s="22" t="s">
        <v>160</v>
      </c>
    </row>
    <row r="105" spans="1:11" x14ac:dyDescent="0.2">
      <c r="B105" s="26" t="s">
        <v>161</v>
      </c>
      <c r="C105" s="19">
        <f>Historical!C107</f>
        <v>-2552000000</v>
      </c>
      <c r="D105" s="19">
        <f>Historical!D107</f>
        <v>-1883000000</v>
      </c>
      <c r="E105" s="19">
        <f>Historical!E107</f>
        <v>-1588000000</v>
      </c>
      <c r="F105" s="44"/>
      <c r="K105" s="22" t="s">
        <v>162</v>
      </c>
    </row>
    <row r="106" spans="1:11" x14ac:dyDescent="0.2">
      <c r="B106" s="26" t="s">
        <v>163</v>
      </c>
      <c r="C106" s="19">
        <f>Historical!C108</f>
        <v>1594000000</v>
      </c>
      <c r="D106" s="19">
        <f>Historical!D108</f>
        <v>56000000</v>
      </c>
      <c r="E106" s="19">
        <f>Historical!E108</f>
        <v>519000000</v>
      </c>
      <c r="F106" s="44"/>
      <c r="K106" s="22" t="s">
        <v>160</v>
      </c>
    </row>
    <row r="107" spans="1:11" x14ac:dyDescent="0.2">
      <c r="B107" s="26" t="s">
        <v>164</v>
      </c>
      <c r="C107" s="19">
        <f>Historical!C109</f>
        <v>441000000</v>
      </c>
      <c r="D107" s="19">
        <f>Historical!D109</f>
        <v>80000000</v>
      </c>
      <c r="E107" s="19">
        <f>Historical!E109</f>
        <v>-5889000000</v>
      </c>
      <c r="F107" s="44"/>
      <c r="K107" s="22" t="s">
        <v>160</v>
      </c>
    </row>
    <row r="108" spans="1:11" x14ac:dyDescent="0.2">
      <c r="B108" s="26" t="s">
        <v>165</v>
      </c>
      <c r="C108" s="19">
        <f>Historical!C111</f>
        <v>82000000</v>
      </c>
      <c r="D108" s="19">
        <f>Historical!D111</f>
        <v>123000000</v>
      </c>
      <c r="E108" s="19">
        <f>Historical!E111</f>
        <v>-1526000000</v>
      </c>
      <c r="F108" s="20">
        <f>E61-F61</f>
        <v>-911640346.68233109</v>
      </c>
      <c r="G108" s="21">
        <f>F61-G61</f>
        <v>275924213.61450195</v>
      </c>
      <c r="H108" s="21">
        <f>G61-H61</f>
        <v>95818580.972951889</v>
      </c>
      <c r="I108" s="21">
        <f>H61-I61</f>
        <v>-182666930.83242035</v>
      </c>
      <c r="J108" s="21">
        <f>I61-J61</f>
        <v>60107254.908836365</v>
      </c>
      <c r="K108" s="22" t="s">
        <v>166</v>
      </c>
    </row>
    <row r="109" spans="1:11" x14ac:dyDescent="0.2">
      <c r="B109" s="26" t="s">
        <v>167</v>
      </c>
      <c r="C109" s="19">
        <f>Historical!C112</f>
        <v>-133000000</v>
      </c>
      <c r="D109" s="19">
        <f>Historical!D112</f>
        <v>-1846000000</v>
      </c>
      <c r="E109" s="19">
        <f>Historical!E112</f>
        <v>324000000</v>
      </c>
      <c r="F109" s="44"/>
      <c r="K109" s="22" t="s">
        <v>162</v>
      </c>
    </row>
    <row r="110" spans="1:11" x14ac:dyDescent="0.2">
      <c r="B110" s="26" t="s">
        <v>168</v>
      </c>
      <c r="C110" s="19">
        <f>Historical!C113</f>
        <v>-1006000000</v>
      </c>
      <c r="D110" s="19">
        <f>Historical!D113</f>
        <v>160000000</v>
      </c>
      <c r="E110" s="19">
        <f>Historical!E113</f>
        <v>-1208000000</v>
      </c>
      <c r="F110" s="44"/>
      <c r="K110" s="22" t="s">
        <v>162</v>
      </c>
    </row>
    <row r="111" spans="1:11" x14ac:dyDescent="0.2">
      <c r="B111" s="26" t="s">
        <v>169</v>
      </c>
      <c r="C111" s="19">
        <f>Historical!C114</f>
        <v>747000000</v>
      </c>
      <c r="D111" s="19">
        <f>Historical!D114</f>
        <v>70000000</v>
      </c>
      <c r="E111" s="19">
        <f>Historical!E114</f>
        <v>-460000000</v>
      </c>
      <c r="F111" s="20">
        <f>E63-F63+E71-F71+E62-F62+E66-F66+E67-F67+E69-F69+E70-F70</f>
        <v>5889592222.2476807</v>
      </c>
      <c r="G111" s="21">
        <f>F63-G63+F71-G71+F62-G62+F66-G66+F67-G67+F69-G69+F70-G70</f>
        <v>1036310405.2453461</v>
      </c>
      <c r="H111" s="21">
        <f>G63-H63+G71-H71+G62-H62+G66-H66+G67-H67+G69-H69+G70-H70</f>
        <v>915289011.33059692</v>
      </c>
      <c r="I111" s="21">
        <f>H63-I63+H71-I71+H62-I62+H66-I66+H67-I67+H69-I69+H70-I70</f>
        <v>1942776502.2256012</v>
      </c>
      <c r="J111" s="21">
        <f>I63-J63+I71-J71+I62-J62+I66-J66+I67-J67+I69-J69+I70-J70</f>
        <v>950894184.75927734</v>
      </c>
      <c r="K111" s="22" t="s">
        <v>170</v>
      </c>
    </row>
    <row r="112" spans="1:11" x14ac:dyDescent="0.2">
      <c r="B112" s="26" t="s">
        <v>171</v>
      </c>
      <c r="C112" s="19">
        <f>Historical!C115</f>
        <v>-1574000000</v>
      </c>
      <c r="D112" s="19">
        <f>Historical!D115</f>
        <v>-1104000000</v>
      </c>
      <c r="E112" s="19">
        <f>Historical!E115</f>
        <v>884000000</v>
      </c>
      <c r="F112" s="44"/>
      <c r="K112" s="22" t="s">
        <v>162</v>
      </c>
    </row>
    <row r="113" spans="2:11" x14ac:dyDescent="0.2">
      <c r="B113" s="26" t="s">
        <v>172</v>
      </c>
      <c r="C113" s="19">
        <f>Historical!C116</f>
        <v>2618000000</v>
      </c>
      <c r="D113" s="19">
        <f>Historical!D116</f>
        <v>1978000000</v>
      </c>
      <c r="E113" s="19">
        <f>Historical!E116</f>
        <v>2226000000</v>
      </c>
      <c r="F113" s="44"/>
      <c r="K113" s="22" t="s">
        <v>162</v>
      </c>
    </row>
    <row r="114" spans="2:11" x14ac:dyDescent="0.2">
      <c r="B114" s="26" t="s">
        <v>173</v>
      </c>
      <c r="C114" s="19">
        <f>Historical!C117</f>
        <v>-735000000</v>
      </c>
      <c r="D114" s="19">
        <f>Historical!D117</f>
        <v>-166000000</v>
      </c>
      <c r="E114" s="19">
        <f>Historical!E117</f>
        <v>-1436000000</v>
      </c>
      <c r="F114" s="44"/>
      <c r="K114" s="22" t="s">
        <v>162</v>
      </c>
    </row>
    <row r="115" spans="2:11" x14ac:dyDescent="0.2">
      <c r="B115" s="26" t="s">
        <v>174</v>
      </c>
      <c r="C115" s="19">
        <f>Historical!C118</f>
        <v>1270000000</v>
      </c>
      <c r="D115" s="19">
        <f>Historical!D118</f>
        <v>1426000000</v>
      </c>
      <c r="E115" s="19">
        <f>Historical!E118</f>
        <v>1057000000</v>
      </c>
      <c r="F115" s="44"/>
      <c r="K115" s="22" t="s">
        <v>162</v>
      </c>
    </row>
    <row r="116" spans="2:11" x14ac:dyDescent="0.2">
      <c r="B116" s="29" t="s">
        <v>175</v>
      </c>
      <c r="C116" s="23">
        <f>Historical!C119</f>
        <v>22691000000</v>
      </c>
      <c r="D116" s="23">
        <f>Historical!D119</f>
        <v>26518000000</v>
      </c>
      <c r="E116" s="23">
        <f>Historical!E119</f>
        <v>16898000000</v>
      </c>
      <c r="F116" s="24">
        <f>F102+F108+F111</f>
        <v>25383059163.303341</v>
      </c>
      <c r="G116" s="25">
        <f>G102+G108+G111</f>
        <v>22077123105.119938</v>
      </c>
      <c r="H116" s="25">
        <f>H102+H108+H111</f>
        <v>21749078876.859314</v>
      </c>
      <c r="I116" s="25">
        <f>I102+I108+I111</f>
        <v>22453842976.175194</v>
      </c>
      <c r="J116" s="25">
        <f>J102+J108+J111</f>
        <v>21808334956.544971</v>
      </c>
      <c r="K116" s="22" t="s">
        <v>37</v>
      </c>
    </row>
    <row r="117" spans="2:11" x14ac:dyDescent="0.2">
      <c r="B117" s="18" t="s">
        <v>176</v>
      </c>
      <c r="F117" s="20">
        <f t="shared" ref="F117:J119" si="21">F74-E74</f>
        <v>644896435.27934265</v>
      </c>
      <c r="G117" s="21">
        <f t="shared" si="21"/>
        <v>831374299.24693298</v>
      </c>
      <c r="H117" s="21">
        <f t="shared" si="21"/>
        <v>1382789736.2353516</v>
      </c>
      <c r="I117" s="21">
        <f t="shared" si="21"/>
        <v>998228361.4233017</v>
      </c>
      <c r="J117" s="21">
        <f t="shared" si="21"/>
        <v>1129760483.0589905</v>
      </c>
      <c r="K117" s="22" t="s">
        <v>177</v>
      </c>
    </row>
    <row r="118" spans="2:11" x14ac:dyDescent="0.2">
      <c r="B118" s="18" t="s">
        <v>178</v>
      </c>
      <c r="F118" s="20">
        <f t="shared" si="21"/>
        <v>-1181630709.1664071</v>
      </c>
      <c r="G118" s="21">
        <f t="shared" si="21"/>
        <v>-200691594.49626207</v>
      </c>
      <c r="H118" s="21">
        <f t="shared" si="21"/>
        <v>-319092812.20294237</v>
      </c>
      <c r="I118" s="21">
        <f t="shared" si="21"/>
        <v>-425263596.2793653</v>
      </c>
      <c r="J118" s="21">
        <f t="shared" si="21"/>
        <v>-236064561.0785017</v>
      </c>
      <c r="K118" s="22" t="s">
        <v>177</v>
      </c>
    </row>
    <row r="119" spans="2:11" x14ac:dyDescent="0.2">
      <c r="B119" s="18" t="s">
        <v>179</v>
      </c>
      <c r="F119" s="20">
        <f t="shared" si="21"/>
        <v>-454970792.2132287</v>
      </c>
      <c r="G119" s="21">
        <f t="shared" si="21"/>
        <v>-135896982.85790753</v>
      </c>
      <c r="H119" s="21">
        <f t="shared" si="21"/>
        <v>-164897781.72777367</v>
      </c>
      <c r="I119" s="21">
        <f t="shared" si="21"/>
        <v>-188867848.53104782</v>
      </c>
      <c r="J119" s="21">
        <f t="shared" si="21"/>
        <v>-122352098.0494324</v>
      </c>
      <c r="K119" s="22" t="s">
        <v>177</v>
      </c>
    </row>
    <row r="120" spans="2:11" x14ac:dyDescent="0.2">
      <c r="B120" s="18" t="s">
        <v>180</v>
      </c>
      <c r="F120" s="20">
        <f>F79-E79+F80-E80+F81-E81+F82-E82+F84-E84+F86-E86+F87-E87+F88-E88+F89-E89+F90-E90+F93-E93</f>
        <v>0</v>
      </c>
      <c r="G120" s="21">
        <f>G79-F79+G80-F80+G81-F81+G82-F82+G84-F84+G86-F86+G87-F87+G88-F88+G89-F89+G90-F90+G93-F93</f>
        <v>0</v>
      </c>
      <c r="H120" s="21">
        <f>H79-G79+H80-G80+H81-G81+H82-G82+H84-G84+H86-G86+H87-G87+H88-G88+H89-G89+H90-G90+H93-G93</f>
        <v>0</v>
      </c>
      <c r="I120" s="21">
        <f>I79-H79+I80-H80+I81-H81+I82-H82+I84-H84+I86-H86+I87-H87+I88-H88+I89-H89+I90-H90+I93-H93</f>
        <v>0</v>
      </c>
      <c r="J120" s="21">
        <f>J79-I79+J80-I80+J81-I81+J82-I82+J84-I84+J86-I86+J87-I87+J88-I88+J89-I89+J90-I90+J93-I93</f>
        <v>0</v>
      </c>
      <c r="K120" s="22" t="s">
        <v>181</v>
      </c>
    </row>
    <row r="121" spans="2:11" x14ac:dyDescent="0.2">
      <c r="B121" s="3" t="s">
        <v>182</v>
      </c>
      <c r="C121" s="23">
        <f>Historical!C120</f>
        <v>38314000000</v>
      </c>
      <c r="D121" s="23">
        <f>Historical!D120</f>
        <v>38771000000</v>
      </c>
      <c r="E121" s="23">
        <f>Historical!E120</f>
        <v>40284000000</v>
      </c>
      <c r="F121" s="24">
        <f>F101+F116+F117+F118+F119+F120</f>
        <v>39054359769.693298</v>
      </c>
      <c r="G121" s="25">
        <f>G101+G116+G117+G118+G119+G120</f>
        <v>36926214401.326134</v>
      </c>
      <c r="H121" s="25">
        <f>H101+H116+H117+H118+H119+H120</f>
        <v>37013996153.409447</v>
      </c>
      <c r="I121" s="25">
        <f>I101+I116+I117+I118+I119+I120</f>
        <v>36382699362.898804</v>
      </c>
      <c r="J121" s="25">
        <f>J101+J116+J117+J118+J119+J120</f>
        <v>35730468185.449043</v>
      </c>
      <c r="K121" s="22" t="s">
        <v>183</v>
      </c>
    </row>
    <row r="122" spans="2:11" x14ac:dyDescent="0.2">
      <c r="B122" s="18" t="s">
        <v>184</v>
      </c>
      <c r="C122" s="19">
        <f>Historical!C122</f>
        <v>-17853000000</v>
      </c>
      <c r="D122" s="19">
        <f>Historical!D122</f>
        <v>-20263000000</v>
      </c>
      <c r="E122" s="19">
        <f>Historical!E122</f>
        <v>-20842000000</v>
      </c>
      <c r="F122" s="20">
        <f>-F167</f>
        <v>-19966376505.049938</v>
      </c>
      <c r="G122" s="21">
        <f>-G167</f>
        <v>-20495952876.489403</v>
      </c>
      <c r="H122" s="21">
        <f>-H167</f>
        <v>-20486681104.160217</v>
      </c>
      <c r="I122" s="21">
        <f>-I167</f>
        <v>-20373149821.029762</v>
      </c>
      <c r="J122" s="21">
        <f>-J167</f>
        <v>-20516207406.792233</v>
      </c>
      <c r="K122" s="22" t="s">
        <v>185</v>
      </c>
    </row>
    <row r="123" spans="2:11" x14ac:dyDescent="0.2">
      <c r="B123" s="18" t="s">
        <v>186</v>
      </c>
      <c r="C123" s="19">
        <f>Historical!C123</f>
        <v>-2942000000</v>
      </c>
      <c r="D123" s="19">
        <f>Historical!D123</f>
        <v>-380000000</v>
      </c>
      <c r="E123" s="19">
        <f>Historical!E123</f>
        <v>-379000000</v>
      </c>
      <c r="F123" s="44"/>
      <c r="K123" s="22" t="s">
        <v>187</v>
      </c>
    </row>
    <row r="124" spans="2:11" x14ac:dyDescent="0.2">
      <c r="B124" s="18" t="s">
        <v>188</v>
      </c>
      <c r="C124" s="19">
        <f>Historical!C124</f>
        <v>72000000</v>
      </c>
      <c r="D124" s="19">
        <f>Historical!D124</f>
        <v>75000000</v>
      </c>
      <c r="E124" s="19">
        <f>Historical!E124</f>
        <v>3218000000</v>
      </c>
      <c r="F124" s="44"/>
      <c r="K124" s="22" t="s">
        <v>189</v>
      </c>
    </row>
    <row r="125" spans="2:11" x14ac:dyDescent="0.2">
      <c r="B125" s="18" t="s">
        <v>190</v>
      </c>
      <c r="D125" s="19">
        <f>Historical!D125</f>
        <v>928000000</v>
      </c>
      <c r="E125" s="19">
        <f>Historical!E125</f>
        <v>0</v>
      </c>
      <c r="F125" s="44"/>
      <c r="K125" s="22" t="s">
        <v>189</v>
      </c>
    </row>
    <row r="126" spans="2:11" x14ac:dyDescent="0.2">
      <c r="B126" s="18" t="s">
        <v>190</v>
      </c>
      <c r="C126" s="19">
        <f>Historical!C126</f>
        <v>2049000000</v>
      </c>
      <c r="D126" s="19">
        <f>Historical!D126</f>
        <v>928000000</v>
      </c>
      <c r="F126" s="44"/>
      <c r="K126" s="22" t="s">
        <v>189</v>
      </c>
    </row>
    <row r="127" spans="2:11" x14ac:dyDescent="0.2">
      <c r="B127" s="18" t="s">
        <v>191</v>
      </c>
      <c r="C127" s="19">
        <f>Historical!C127</f>
        <v>-902000000</v>
      </c>
      <c r="D127" s="19">
        <f>Historical!D127</f>
        <v>2575000000</v>
      </c>
      <c r="E127" s="19">
        <f>Historical!E127</f>
        <v>181000000</v>
      </c>
      <c r="F127" s="44"/>
      <c r="K127" s="22" t="s">
        <v>189</v>
      </c>
    </row>
    <row r="128" spans="2:11" x14ac:dyDescent="0.2">
      <c r="B128" s="18" t="s">
        <v>174</v>
      </c>
      <c r="C128" s="19">
        <f>Historical!C128</f>
        <v>-84000000</v>
      </c>
      <c r="D128" s="19">
        <f>Historical!D128</f>
        <v>-425000000</v>
      </c>
      <c r="E128" s="19">
        <f>Historical!E128</f>
        <v>-955000000</v>
      </c>
      <c r="F128" s="44"/>
      <c r="K128" s="22" t="s">
        <v>189</v>
      </c>
    </row>
    <row r="129" spans="2:11" x14ac:dyDescent="0.2">
      <c r="B129" s="18" t="s">
        <v>192</v>
      </c>
      <c r="C129" s="21">
        <f>C130-C122-C123-C124-C125-C126-C127-C128</f>
        <v>0</v>
      </c>
      <c r="D129" s="21">
        <f>D130-D122-D123-D124-D125-D126-D127-D128</f>
        <v>-928000000</v>
      </c>
      <c r="E129" s="21">
        <f>E130-E122-E123-E124-E125-E126-E127-E128</f>
        <v>0</v>
      </c>
      <c r="F129" s="44"/>
      <c r="K129" s="22" t="s">
        <v>193</v>
      </c>
    </row>
    <row r="130" spans="2:11" x14ac:dyDescent="0.2">
      <c r="B130" s="3" t="s">
        <v>194</v>
      </c>
      <c r="C130" s="23">
        <f>Historical!C129</f>
        <v>-19660000000</v>
      </c>
      <c r="D130" s="23">
        <f>Historical!D129</f>
        <v>-17490000000</v>
      </c>
      <c r="E130" s="23">
        <f>Historical!E129</f>
        <v>-18777000000</v>
      </c>
      <c r="F130" s="24">
        <f>F122</f>
        <v>-19966376505.049938</v>
      </c>
      <c r="G130" s="25">
        <f>G122</f>
        <v>-20495952876.489403</v>
      </c>
      <c r="H130" s="25">
        <f>H122</f>
        <v>-20486681104.160217</v>
      </c>
      <c r="I130" s="25">
        <f>I122</f>
        <v>-20373149821.029762</v>
      </c>
      <c r="J130" s="25">
        <f>J122</f>
        <v>-20516207406.792233</v>
      </c>
      <c r="K130" s="22" t="s">
        <v>183</v>
      </c>
    </row>
    <row r="131" spans="2:11" x14ac:dyDescent="0.2">
      <c r="B131" s="26" t="s">
        <v>195</v>
      </c>
      <c r="C131" s="19">
        <f>Historical!C131</f>
        <v>-914000000</v>
      </c>
      <c r="D131" s="19">
        <f>Historical!D131</f>
        <v>0</v>
      </c>
      <c r="E131" s="19">
        <f>Historical!E131</f>
        <v>0</v>
      </c>
      <c r="F131" s="44"/>
      <c r="K131" s="22" t="s">
        <v>196</v>
      </c>
    </row>
    <row r="132" spans="2:11" x14ac:dyDescent="0.2">
      <c r="B132" s="26" t="s">
        <v>197</v>
      </c>
      <c r="C132" s="19">
        <f>Historical!C132</f>
        <v>5406000000</v>
      </c>
      <c r="D132" s="19">
        <f>Historical!D132</f>
        <v>491000000</v>
      </c>
      <c r="E132" s="19">
        <f>Historical!E132</f>
        <v>0</v>
      </c>
      <c r="F132" s="44"/>
      <c r="K132" s="22" t="s">
        <v>196</v>
      </c>
    </row>
    <row r="133" spans="2:11" x14ac:dyDescent="0.2">
      <c r="B133" s="26" t="s">
        <v>198</v>
      </c>
      <c r="C133" s="19">
        <f>Historical!C133</f>
        <v>-3415000000</v>
      </c>
      <c r="D133" s="19">
        <f>Historical!D133</f>
        <v>-2487000000</v>
      </c>
      <c r="E133" s="19">
        <f>Historical!E133</f>
        <v>0</v>
      </c>
      <c r="F133" s="44"/>
      <c r="K133" s="22" t="s">
        <v>196</v>
      </c>
    </row>
    <row r="134" spans="2:11" x14ac:dyDescent="0.2">
      <c r="B134" s="26" t="s">
        <v>199</v>
      </c>
      <c r="C134" s="19">
        <f>Historical!C134</f>
        <v>10004000000</v>
      </c>
      <c r="D134" s="19">
        <f>Historical!D134</f>
        <v>19000000</v>
      </c>
      <c r="E134" s="19">
        <f>Historical!E134</f>
        <v>14027000000</v>
      </c>
      <c r="F134" s="44"/>
      <c r="K134" s="22" t="s">
        <v>196</v>
      </c>
    </row>
    <row r="135" spans="2:11" x14ac:dyDescent="0.2">
      <c r="B135" s="26" t="s">
        <v>200</v>
      </c>
      <c r="C135" s="19">
        <f>Historical!C135</f>
        <v>-12044000000</v>
      </c>
      <c r="D135" s="19">
        <f>Historical!D135</f>
        <v>-10297000000</v>
      </c>
      <c r="E135" s="19">
        <f>Historical!E135</f>
        <v>-5528000000</v>
      </c>
      <c r="F135" s="44"/>
      <c r="K135" s="22" t="s">
        <v>196</v>
      </c>
    </row>
    <row r="136" spans="2:11" x14ac:dyDescent="0.2">
      <c r="B136" s="26" t="s">
        <v>201</v>
      </c>
      <c r="C136" s="19">
        <f>Historical!C136</f>
        <v>-130000000</v>
      </c>
      <c r="D136" s="19">
        <f>Historical!D136</f>
        <v>0</v>
      </c>
      <c r="E136" s="19">
        <f>Historical!E136</f>
        <v>0</v>
      </c>
      <c r="F136" s="44"/>
      <c r="K136" s="22" t="s">
        <v>196</v>
      </c>
    </row>
    <row r="137" spans="2:11" x14ac:dyDescent="0.2">
      <c r="B137" s="26" t="s">
        <v>202</v>
      </c>
      <c r="C137" s="19">
        <f>Historical!C137</f>
        <v>-5742000000</v>
      </c>
      <c r="D137" s="19">
        <f>Historical!D137</f>
        <v>-1792000000</v>
      </c>
      <c r="E137" s="19">
        <f>Historical!E137</f>
        <v>-1181000000</v>
      </c>
      <c r="F137" s="44"/>
      <c r="K137" s="22" t="s">
        <v>196</v>
      </c>
    </row>
    <row r="138" spans="2:11" x14ac:dyDescent="0.2">
      <c r="B138" s="29" t="s">
        <v>203</v>
      </c>
      <c r="C138" s="25">
        <f>C131+C132+C133+C134+C135+C136+C137</f>
        <v>-6835000000</v>
      </c>
      <c r="D138" s="25">
        <f>D131+D132+D133+D134+D135+D136+D137</f>
        <v>-14066000000</v>
      </c>
      <c r="E138" s="25">
        <f>E131+E132+E133+E134+E135+E136+E137</f>
        <v>7318000000</v>
      </c>
      <c r="F138" s="24">
        <f>F73-E73+F78-E78</f>
        <v>6805000000</v>
      </c>
      <c r="G138" s="25">
        <f>G73-F73+G78-F78</f>
        <v>-7145250000</v>
      </c>
      <c r="H138" s="25">
        <f>H73-G73+H78-G78</f>
        <v>6787987500</v>
      </c>
      <c r="I138" s="25">
        <f>I73-H73+I78-H78</f>
        <v>-7127386875</v>
      </c>
      <c r="J138" s="25">
        <f>J73-I73+J78-I78</f>
        <v>6771017531.25</v>
      </c>
      <c r="K138" s="22" t="s">
        <v>204</v>
      </c>
    </row>
    <row r="139" spans="2:11" x14ac:dyDescent="0.2">
      <c r="B139" s="18" t="s">
        <v>205</v>
      </c>
      <c r="C139" s="19">
        <f>Historical!C138</f>
        <v>0</v>
      </c>
      <c r="D139" s="19">
        <f>Historical!D138</f>
        <v>0</v>
      </c>
      <c r="E139" s="19">
        <f>Historical!E138</f>
        <v>-2075000000</v>
      </c>
      <c r="F139" s="44"/>
      <c r="K139" s="22" t="s">
        <v>189</v>
      </c>
    </row>
    <row r="140" spans="2:11" x14ac:dyDescent="0.2">
      <c r="B140" s="18" t="s">
        <v>206</v>
      </c>
      <c r="C140" s="19">
        <f>Historical!C139</f>
        <v>-194000000</v>
      </c>
      <c r="D140" s="19">
        <f>Historical!D139</f>
        <v>-215000000</v>
      </c>
      <c r="E140" s="19">
        <f>Historical!E139</f>
        <v>-4500000000</v>
      </c>
      <c r="F140" s="20">
        <f>-F200</f>
        <v>-3272666666.6666665</v>
      </c>
      <c r="G140" s="21">
        <f>-G200</f>
        <v>-2662555555.5555553</v>
      </c>
      <c r="H140" s="21">
        <f>-H200</f>
        <v>-3478407407.4074073</v>
      </c>
      <c r="I140" s="21">
        <f>-I200</f>
        <v>-3137876543.2098765</v>
      </c>
      <c r="J140" s="21">
        <f>-J200</f>
        <v>-3092946502.0576134</v>
      </c>
      <c r="K140" s="22" t="s">
        <v>207</v>
      </c>
    </row>
    <row r="141" spans="2:11" x14ac:dyDescent="0.2">
      <c r="B141" s="18" t="s">
        <v>208</v>
      </c>
      <c r="C141" s="19">
        <f>Historical!C140</f>
        <v>3000000</v>
      </c>
      <c r="D141" s="19">
        <f>Historical!D140</f>
        <v>15000000</v>
      </c>
      <c r="E141" s="19">
        <f>Historical!E140</f>
        <v>21000000</v>
      </c>
      <c r="F141" s="44"/>
      <c r="K141" s="22" t="s">
        <v>189</v>
      </c>
    </row>
    <row r="142" spans="2:11" x14ac:dyDescent="0.2">
      <c r="B142" s="18" t="s">
        <v>209</v>
      </c>
      <c r="C142" s="19">
        <f>Historical!C141</f>
        <v>7151000000</v>
      </c>
      <c r="D142" s="19">
        <f>Historical!D141</f>
        <v>0</v>
      </c>
      <c r="E142" s="19">
        <f>Historical!E141</f>
        <v>2221000000</v>
      </c>
      <c r="F142" s="44"/>
      <c r="K142" s="22" t="s">
        <v>189</v>
      </c>
    </row>
    <row r="143" spans="2:11" x14ac:dyDescent="0.2">
      <c r="B143" s="18" t="s">
        <v>210</v>
      </c>
      <c r="C143" s="19">
        <f>Historical!C142</f>
        <v>-5333000000</v>
      </c>
      <c r="D143" s="19">
        <f>Historical!D142</f>
        <v>0</v>
      </c>
      <c r="E143" s="19">
        <f>Historical!E142</f>
        <v>-65000000</v>
      </c>
      <c r="F143" s="44"/>
      <c r="K143" s="22" t="s">
        <v>189</v>
      </c>
    </row>
    <row r="144" spans="2:11" x14ac:dyDescent="0.2">
      <c r="B144" s="18" t="s">
        <v>211</v>
      </c>
      <c r="C144" s="19">
        <f>Historical!C143</f>
        <v>-8136000000</v>
      </c>
      <c r="D144" s="19">
        <f>Historical!D143</f>
        <v>-8208000000</v>
      </c>
      <c r="E144" s="19">
        <f>Historical!E143</f>
        <v>-8180000000</v>
      </c>
      <c r="F144" s="20">
        <f>-F197</f>
        <v>-8166695167.3447533</v>
      </c>
      <c r="G144" s="21">
        <f>-G197</f>
        <v>-8176920339.5569267</v>
      </c>
      <c r="H144" s="21">
        <f>-H197</f>
        <v>-8166583410.769886</v>
      </c>
      <c r="I144" s="21">
        <f>-I197</f>
        <v>-8162115991.3171244</v>
      </c>
      <c r="J144" s="21">
        <f>-J197</f>
        <v>-8160589088.7759027</v>
      </c>
      <c r="K144" s="22" t="s">
        <v>207</v>
      </c>
    </row>
    <row r="145" spans="2:12" x14ac:dyDescent="0.2">
      <c r="B145" s="18" t="s">
        <v>174</v>
      </c>
      <c r="C145" s="19">
        <f>Historical!C144</f>
        <v>-2270000000</v>
      </c>
      <c r="D145" s="19">
        <f>Historical!D144</f>
        <v>-2234000000</v>
      </c>
      <c r="E145" s="19">
        <f>Historical!E144</f>
        <v>-1126000000</v>
      </c>
      <c r="F145" s="44"/>
      <c r="K145" s="22" t="s">
        <v>189</v>
      </c>
    </row>
    <row r="146" spans="2:12" x14ac:dyDescent="0.2">
      <c r="B146" s="18" t="s">
        <v>212</v>
      </c>
      <c r="F146" s="20">
        <f>-F199</f>
        <v>-118500000</v>
      </c>
      <c r="G146" s="21">
        <f>-G199</f>
        <v>-96125000</v>
      </c>
      <c r="H146" s="21">
        <f>-H199</f>
        <v>-69656250</v>
      </c>
      <c r="I146" s="21">
        <f>-I199</f>
        <v>-71070312.5</v>
      </c>
      <c r="J146" s="21">
        <f>-J199</f>
        <v>-59212890.625</v>
      </c>
      <c r="K146" s="22" t="s">
        <v>207</v>
      </c>
    </row>
    <row r="147" spans="2:12" x14ac:dyDescent="0.2">
      <c r="B147" s="18" t="s">
        <v>213</v>
      </c>
      <c r="F147" s="20">
        <f>F189</f>
        <v>0</v>
      </c>
      <c r="G147" s="21">
        <f>G189</f>
        <v>0</v>
      </c>
      <c r="H147" s="21">
        <f>H189</f>
        <v>0</v>
      </c>
      <c r="I147" s="21">
        <f>I189</f>
        <v>0</v>
      </c>
      <c r="J147" s="21">
        <f>J189</f>
        <v>0</v>
      </c>
      <c r="K147" s="22" t="s">
        <v>214</v>
      </c>
    </row>
    <row r="148" spans="2:12" x14ac:dyDescent="0.2">
      <c r="B148" s="3" t="s">
        <v>215</v>
      </c>
      <c r="C148" s="23">
        <f>Historical!C145</f>
        <v>-15614000000</v>
      </c>
      <c r="D148" s="23">
        <f>Historical!D145</f>
        <v>-24708000000</v>
      </c>
      <c r="E148" s="23">
        <f>Historical!E145</f>
        <v>-6386000000</v>
      </c>
      <c r="F148" s="24">
        <f>F138+F140+F144+F146+F147</f>
        <v>-4752861834.0114193</v>
      </c>
      <c r="G148" s="25">
        <f>G138+G140+G144+G146+G147</f>
        <v>-18080850895.11248</v>
      </c>
      <c r="H148" s="25">
        <f>H138+H140+H144+H146+H147</f>
        <v>-4926659568.1772938</v>
      </c>
      <c r="I148" s="25">
        <f>I138+I140+I144+I146+I147</f>
        <v>-18498449722.027</v>
      </c>
      <c r="J148" s="25">
        <f>J138+J140+J144+J146+J147</f>
        <v>-4541730950.2085161</v>
      </c>
      <c r="K148" s="22" t="s">
        <v>183</v>
      </c>
    </row>
    <row r="149" spans="2:12" x14ac:dyDescent="0.2">
      <c r="B149" s="3" t="s">
        <v>216</v>
      </c>
      <c r="C149" s="23">
        <f>Historical!C146</f>
        <v>3040000000</v>
      </c>
      <c r="D149" s="23">
        <f>Historical!D146</f>
        <v>-3427000000</v>
      </c>
      <c r="E149" s="23">
        <f>Historical!E146</f>
        <v>15121000000</v>
      </c>
      <c r="F149" s="24">
        <f>F121+F130+F148</f>
        <v>14335121430.631941</v>
      </c>
      <c r="G149" s="25">
        <f>G121+G130+G148</f>
        <v>-1650589370.2757492</v>
      </c>
      <c r="H149" s="25">
        <f>H121+H130+H148</f>
        <v>11600655481.071936</v>
      </c>
      <c r="I149" s="25">
        <f>I121+I130+I148</f>
        <v>-2488900180.157959</v>
      </c>
      <c r="J149" s="25">
        <f>J121+J130+J148</f>
        <v>10672529828.448296</v>
      </c>
      <c r="K149" s="22" t="s">
        <v>217</v>
      </c>
    </row>
    <row r="150" spans="2:12" x14ac:dyDescent="0.2">
      <c r="B150" s="18" t="s">
        <v>218</v>
      </c>
      <c r="C150" s="21">
        <f>Historical!E247</f>
        <v>3701000000</v>
      </c>
      <c r="D150" s="21">
        <f t="shared" ref="D150:J150" si="22">C60</f>
        <v>6722000000</v>
      </c>
      <c r="E150" s="21">
        <f t="shared" si="22"/>
        <v>3298000000</v>
      </c>
      <c r="F150" s="20">
        <f t="shared" si="22"/>
        <v>18234000000</v>
      </c>
      <c r="G150" s="21">
        <f t="shared" si="22"/>
        <v>32569121430.631943</v>
      </c>
      <c r="H150" s="21">
        <f t="shared" si="22"/>
        <v>30918532060.356194</v>
      </c>
      <c r="I150" s="21">
        <f t="shared" si="22"/>
        <v>42519187541.428131</v>
      </c>
      <c r="J150" s="21">
        <f t="shared" si="22"/>
        <v>40030287361.270172</v>
      </c>
      <c r="K150" s="22" t="s">
        <v>219</v>
      </c>
    </row>
    <row r="151" spans="2:12" x14ac:dyDescent="0.2">
      <c r="B151" s="18" t="s">
        <v>220</v>
      </c>
      <c r="C151" s="21">
        <f>C152-C150-C149</f>
        <v>-19000000</v>
      </c>
      <c r="D151" s="21">
        <f>D152-D150-D149</f>
        <v>3000000</v>
      </c>
      <c r="E151" s="21">
        <f>E152-E150-E149</f>
        <v>-185000000</v>
      </c>
      <c r="F151" s="44"/>
      <c r="K151" s="22" t="s">
        <v>221</v>
      </c>
    </row>
    <row r="152" spans="2:12" x14ac:dyDescent="0.2">
      <c r="B152" s="3" t="s">
        <v>222</v>
      </c>
      <c r="C152" s="32">
        <f>C60</f>
        <v>6722000000</v>
      </c>
      <c r="D152" s="32">
        <f>D60</f>
        <v>3298000000</v>
      </c>
      <c r="E152" s="32">
        <f>E60</f>
        <v>18234000000</v>
      </c>
      <c r="F152" s="31">
        <f>F150+F149</f>
        <v>32569121430.631943</v>
      </c>
      <c r="G152" s="32">
        <f>G150+G149</f>
        <v>30918532060.356194</v>
      </c>
      <c r="H152" s="32">
        <f>H150+H149</f>
        <v>42519187541.428131</v>
      </c>
      <c r="I152" s="32">
        <f>I150+I149</f>
        <v>40030287361.270172</v>
      </c>
      <c r="J152" s="32">
        <f>J150+J149</f>
        <v>50702817189.718468</v>
      </c>
      <c r="K152" s="22" t="s">
        <v>223</v>
      </c>
    </row>
    <row r="153" spans="2:12" x14ac:dyDescent="0.2">
      <c r="B153" s="35" t="s">
        <v>224</v>
      </c>
      <c r="C153" s="21">
        <f t="shared" ref="C153:J153" si="23">C121-C167</f>
        <v>20461000000</v>
      </c>
      <c r="D153" s="21">
        <f t="shared" si="23"/>
        <v>18508000000</v>
      </c>
      <c r="E153" s="21">
        <f t="shared" si="23"/>
        <v>19442000000</v>
      </c>
      <c r="F153" s="20">
        <f t="shared" si="23"/>
        <v>19087983264.64336</v>
      </c>
      <c r="G153" s="21">
        <f t="shared" si="23"/>
        <v>16430261524.836731</v>
      </c>
      <c r="H153" s="21">
        <f t="shared" si="23"/>
        <v>16527315049.249229</v>
      </c>
      <c r="I153" s="21">
        <f t="shared" si="23"/>
        <v>16009549541.869041</v>
      </c>
      <c r="J153" s="21">
        <f t="shared" si="23"/>
        <v>15214260778.656811</v>
      </c>
      <c r="K153" s="22" t="s">
        <v>225</v>
      </c>
    </row>
    <row r="155" spans="2:12" x14ac:dyDescent="0.2">
      <c r="B155" s="9" t="s">
        <v>226</v>
      </c>
      <c r="C155" s="16" t="s">
        <v>22</v>
      </c>
      <c r="D155" s="16" t="s">
        <v>22</v>
      </c>
      <c r="E155" s="16" t="s">
        <v>22</v>
      </c>
      <c r="F155" s="17" t="s">
        <v>22</v>
      </c>
      <c r="G155" s="16" t="s">
        <v>22</v>
      </c>
      <c r="H155" s="16" t="s">
        <v>22</v>
      </c>
      <c r="I155" s="16" t="s">
        <v>22</v>
      </c>
      <c r="J155" s="16" t="s">
        <v>22</v>
      </c>
      <c r="K155" s="16" t="s">
        <v>22</v>
      </c>
    </row>
    <row r="156" spans="2:12" x14ac:dyDescent="0.2">
      <c r="B156" s="2" t="s">
        <v>227</v>
      </c>
      <c r="L156" s="33"/>
    </row>
    <row r="157" spans="2:12" x14ac:dyDescent="0.2">
      <c r="B157" s="35" t="s">
        <v>228</v>
      </c>
      <c r="C157" s="21">
        <f t="shared" ref="C157:J157" si="24">C14</f>
        <v>23136000000</v>
      </c>
      <c r="D157" s="21">
        <f t="shared" si="24"/>
        <v>22249000000</v>
      </c>
      <c r="E157" s="21">
        <f t="shared" si="24"/>
        <v>25396000000</v>
      </c>
      <c r="F157" s="20">
        <f t="shared" si="24"/>
        <v>25162119405.492702</v>
      </c>
      <c r="G157" s="21">
        <f t="shared" si="24"/>
        <v>25659814387.75161</v>
      </c>
      <c r="H157" s="21">
        <f t="shared" si="24"/>
        <v>26800186916.976929</v>
      </c>
      <c r="I157" s="21">
        <f t="shared" si="24"/>
        <v>27286422024.076527</v>
      </c>
      <c r="J157" s="21">
        <f t="shared" si="24"/>
        <v>28034608888.26088</v>
      </c>
      <c r="K157" s="22" t="s">
        <v>229</v>
      </c>
    </row>
    <row r="158" spans="2:12" x14ac:dyDescent="0.2">
      <c r="B158" s="18" t="s">
        <v>230</v>
      </c>
      <c r="C158" s="45">
        <f>C61/C13*365</f>
        <v>30.675049825203384</v>
      </c>
      <c r="D158" s="45">
        <f>D61/D13*365</f>
        <v>28.755803688202981</v>
      </c>
      <c r="E158" s="45">
        <f>E61/E13*365</f>
        <v>25.688391379090792</v>
      </c>
      <c r="F158" s="46">
        <f>AVERAGE(E158,D158,C158)</f>
        <v>28.373081630832388</v>
      </c>
      <c r="G158" s="46">
        <f t="shared" ref="G158:J158" si="25">AVERAGE(F158,E158,D158)</f>
        <v>27.605758899375388</v>
      </c>
      <c r="H158" s="46">
        <f t="shared" si="25"/>
        <v>27.222410636432855</v>
      </c>
      <c r="I158" s="46">
        <f t="shared" si="25"/>
        <v>27.73375038888021</v>
      </c>
      <c r="J158" s="46">
        <f t="shared" si="25"/>
        <v>27.520639974896152</v>
      </c>
      <c r="K158" s="22" t="s">
        <v>231</v>
      </c>
    </row>
    <row r="159" spans="2:12" x14ac:dyDescent="0.2">
      <c r="B159" s="18" t="s">
        <v>232</v>
      </c>
      <c r="C159" s="45">
        <f>C62/C157*365</f>
        <v>34.344960235131396</v>
      </c>
      <c r="D159" s="45">
        <f>D62/D157*365</f>
        <v>37.239875949480876</v>
      </c>
      <c r="E159" s="45">
        <f>E62/E157*365</f>
        <v>34.781067884706253</v>
      </c>
      <c r="F159" s="46">
        <f>AVERAGE(E159,D159,C159)</f>
        <v>35.455301356439513</v>
      </c>
      <c r="G159" s="46">
        <f t="shared" ref="G159:J159" si="26">AVERAGE(F159,E159,D159)</f>
        <v>35.825415063542216</v>
      </c>
      <c r="H159" s="46">
        <f t="shared" si="26"/>
        <v>35.353928101562666</v>
      </c>
      <c r="I159" s="46">
        <f t="shared" si="26"/>
        <v>35.544881507181465</v>
      </c>
      <c r="J159" s="46">
        <f t="shared" si="26"/>
        <v>35.57474155742878</v>
      </c>
      <c r="K159" s="22" t="s">
        <v>233</v>
      </c>
    </row>
    <row r="160" spans="2:12" x14ac:dyDescent="0.2">
      <c r="B160" s="18" t="s">
        <v>234</v>
      </c>
      <c r="C160" s="39">
        <f>C63/C13</f>
        <v>0.14106250204201654</v>
      </c>
      <c r="D160" s="39">
        <f>D63/D13</f>
        <v>0.13047671985351819</v>
      </c>
      <c r="E160" s="39">
        <f>E63/E13</f>
        <v>0.15308640010187188</v>
      </c>
      <c r="F160" s="40">
        <f>AVERAGE(E160,D160,C160,)</f>
        <v>0.10615640549935165</v>
      </c>
      <c r="G160" s="40">
        <f t="shared" ref="G160:J160" si="27">AVERAGE(F160,E160,D160,)</f>
        <v>9.7429881363685439E-2</v>
      </c>
      <c r="H160" s="40">
        <f t="shared" si="27"/>
        <v>8.9168171741227237E-2</v>
      </c>
      <c r="I160" s="40">
        <f t="shared" si="27"/>
        <v>7.3188614651066075E-2</v>
      </c>
      <c r="J160" s="40">
        <f t="shared" si="27"/>
        <v>6.4946666938994688E-2</v>
      </c>
      <c r="K160" s="22" t="s">
        <v>235</v>
      </c>
    </row>
    <row r="161" spans="2:11" x14ac:dyDescent="0.2">
      <c r="B161" s="18" t="s">
        <v>236</v>
      </c>
      <c r="C161" s="45">
        <f>C74/C157*365</f>
        <v>565.61116874135553</v>
      </c>
      <c r="D161" s="45">
        <f>D74/D157*365</f>
        <v>584.96134657737423</v>
      </c>
      <c r="E161" s="45">
        <f>E74/E157*365</f>
        <v>553.5363836824697</v>
      </c>
      <c r="F161" s="46">
        <f>AVERAGE(E161,D161,C161)</f>
        <v>568.03629966706649</v>
      </c>
      <c r="G161" s="46">
        <f t="shared" ref="G161:J161" si="28">AVERAGE(F161,E161,D161)</f>
        <v>568.84467664230351</v>
      </c>
      <c r="H161" s="46">
        <f t="shared" si="28"/>
        <v>563.47245333061323</v>
      </c>
      <c r="I161" s="46">
        <f t="shared" si="28"/>
        <v>566.78447654666104</v>
      </c>
      <c r="J161" s="46">
        <f t="shared" si="28"/>
        <v>566.3672021731926</v>
      </c>
      <c r="K161" s="22" t="s">
        <v>233</v>
      </c>
    </row>
    <row r="162" spans="2:11" x14ac:dyDescent="0.2">
      <c r="B162" s="18" t="s">
        <v>237</v>
      </c>
      <c r="C162" s="39">
        <f>C75/C13</f>
        <v>3.0858953834090239E-2</v>
      </c>
      <c r="D162" s="39">
        <f>D75/D13</f>
        <v>3.3506081611300025E-2</v>
      </c>
      <c r="E162" s="39">
        <f>E75/E13</f>
        <v>3.3951992868967273E-2</v>
      </c>
      <c r="F162" s="40">
        <f t="shared" ref="F162:F163" si="29">AVERAGE(E162,D162,C162,)</f>
        <v>2.4579257078589385E-2</v>
      </c>
      <c r="G162" s="40">
        <f t="shared" ref="G162:G163" si="30">AVERAGE(F162,E162,D162,)</f>
        <v>2.3009332889714171E-2</v>
      </c>
      <c r="H162" s="40">
        <f t="shared" ref="H162:H163" si="31">AVERAGE(G162,F162,E162,)</f>
        <v>2.0385145709317709E-2</v>
      </c>
      <c r="I162" s="40">
        <f t="shared" ref="I162:I163" si="32">AVERAGE(H162,G162,F162,)</f>
        <v>1.6993433919405318E-2</v>
      </c>
      <c r="J162" s="40">
        <f t="shared" ref="J162:J163" si="33">AVERAGE(I162,H162,G162,)</f>
        <v>1.5096978129609299E-2</v>
      </c>
      <c r="K162" s="22" t="s">
        <v>238</v>
      </c>
    </row>
    <row r="163" spans="2:11" x14ac:dyDescent="0.2">
      <c r="B163" s="18" t="s">
        <v>239</v>
      </c>
      <c r="C163" s="39">
        <f>C76/C13</f>
        <v>1.6499493579900024E-2</v>
      </c>
      <c r="D163" s="39">
        <f>D76/D13</f>
        <v>1.6569121109076643E-2</v>
      </c>
      <c r="E163" s="39">
        <f>E76/E13</f>
        <v>1.5829937603463646E-2</v>
      </c>
      <c r="F163" s="40">
        <f t="shared" si="29"/>
        <v>1.2224638073110076E-2</v>
      </c>
      <c r="G163" s="40">
        <f t="shared" si="30"/>
        <v>1.1155924196412592E-2</v>
      </c>
      <c r="H163" s="40">
        <f t="shared" si="31"/>
        <v>9.8026249682465795E-3</v>
      </c>
      <c r="I163" s="40">
        <f t="shared" si="32"/>
        <v>8.2957968094423129E-3</v>
      </c>
      <c r="J163" s="40">
        <f t="shared" si="33"/>
        <v>7.3135864935253711E-3</v>
      </c>
      <c r="K163" s="22" t="s">
        <v>240</v>
      </c>
    </row>
    <row r="165" spans="2:11" x14ac:dyDescent="0.2">
      <c r="B165" s="9" t="s">
        <v>241</v>
      </c>
      <c r="C165" s="16" t="s">
        <v>22</v>
      </c>
      <c r="D165" s="16" t="s">
        <v>22</v>
      </c>
      <c r="E165" s="16" t="s">
        <v>22</v>
      </c>
      <c r="F165" s="17" t="s">
        <v>22</v>
      </c>
      <c r="G165" s="16" t="s">
        <v>22</v>
      </c>
      <c r="H165" s="16" t="s">
        <v>22</v>
      </c>
      <c r="I165" s="16" t="s">
        <v>22</v>
      </c>
      <c r="J165" s="16" t="s">
        <v>22</v>
      </c>
      <c r="K165" s="16" t="s">
        <v>22</v>
      </c>
    </row>
    <row r="166" spans="2:11" x14ac:dyDescent="0.2">
      <c r="B166" s="2" t="s">
        <v>242</v>
      </c>
    </row>
    <row r="167" spans="2:11" x14ac:dyDescent="0.2">
      <c r="B167" s="35" t="s">
        <v>184</v>
      </c>
      <c r="C167" s="19">
        <f>-Historical!C122</f>
        <v>17853000000</v>
      </c>
      <c r="D167" s="19">
        <f>-Historical!D122</f>
        <v>20263000000</v>
      </c>
      <c r="E167" s="19">
        <f>-Historical!E122</f>
        <v>20842000000</v>
      </c>
      <c r="F167" s="20">
        <f>F13*F168</f>
        <v>19966376505.049938</v>
      </c>
      <c r="G167" s="21">
        <f>G13*G168</f>
        <v>20495952876.489403</v>
      </c>
      <c r="H167" s="21">
        <f>H13*H168</f>
        <v>20486681104.160217</v>
      </c>
      <c r="I167" s="21">
        <f>I13*I168</f>
        <v>20373149821.029762</v>
      </c>
      <c r="J167" s="21">
        <f>J13*J168</f>
        <v>20516207406.792233</v>
      </c>
      <c r="K167" s="22" t="s">
        <v>243</v>
      </c>
    </row>
    <row r="168" spans="2:11" x14ac:dyDescent="0.2">
      <c r="B168" s="18" t="s">
        <v>244</v>
      </c>
      <c r="C168" s="39">
        <f>C167/C13</f>
        <v>0.14582448459502728</v>
      </c>
      <c r="D168" s="39">
        <f>D167/D13</f>
        <v>0.16563399162961026</v>
      </c>
      <c r="E168" s="39">
        <f>E167/E13</f>
        <v>0.16587609830637973</v>
      </c>
      <c r="F168" s="40">
        <f>AVERAGE(E168,D168,C168)</f>
        <v>0.15911152484367241</v>
      </c>
      <c r="G168" s="40">
        <f t="shared" ref="G168:J168" si="34">AVERAGE(F168,E168,D168)</f>
        <v>0.16354053825988746</v>
      </c>
      <c r="H168" s="40">
        <f t="shared" si="34"/>
        <v>0.16284272046997986</v>
      </c>
      <c r="I168" s="40">
        <f t="shared" si="34"/>
        <v>0.16183159452451323</v>
      </c>
      <c r="J168" s="40">
        <f t="shared" si="34"/>
        <v>0.16273828441812685</v>
      </c>
      <c r="K168" s="22" t="s">
        <v>245</v>
      </c>
    </row>
    <row r="169" spans="2:11" x14ac:dyDescent="0.2">
      <c r="B169" s="35" t="s">
        <v>86</v>
      </c>
      <c r="C169" s="19">
        <f>Historical!C18</f>
        <v>18777000000</v>
      </c>
      <c r="D169" s="19">
        <f>Historical!D18</f>
        <v>20580000000</v>
      </c>
      <c r="E169" s="19">
        <f>Historical!E18</f>
        <v>20886000000</v>
      </c>
      <c r="F169" s="20">
        <f>F13*F170</f>
        <v>20405107287.737991</v>
      </c>
      <c r="G169" s="21">
        <f>G13*G170</f>
        <v>20764888486.26009</v>
      </c>
      <c r="H169" s="21">
        <f>H13*H170</f>
        <v>20737971284.555767</v>
      </c>
      <c r="I169" s="21">
        <f>I13*I170</f>
        <v>20693733404.782013</v>
      </c>
      <c r="J169" s="21">
        <f>J13*J170</f>
        <v>20797333516.876858</v>
      </c>
      <c r="K169" s="22" t="s">
        <v>246</v>
      </c>
    </row>
    <row r="170" spans="2:11" x14ac:dyDescent="0.2">
      <c r="B170" s="18" t="s">
        <v>247</v>
      </c>
      <c r="C170" s="39">
        <f>C169/C13</f>
        <v>0.15337177769791224</v>
      </c>
      <c r="D170" s="39">
        <f>D169/D13</f>
        <v>0.16822521579911065</v>
      </c>
      <c r="E170" s="39">
        <f>E169/E13</f>
        <v>0.1662262829491914</v>
      </c>
      <c r="F170" s="40">
        <f>AVERAGE(E170,D170,C170)</f>
        <v>0.16260775881540476</v>
      </c>
      <c r="G170" s="40">
        <f t="shared" ref="G170:J170" si="35">AVERAGE(F170,E170,D170)</f>
        <v>0.16568641918790228</v>
      </c>
      <c r="H170" s="40">
        <f t="shared" si="35"/>
        <v>0.16484015365083282</v>
      </c>
      <c r="I170" s="40">
        <f t="shared" si="35"/>
        <v>0.16437811055137996</v>
      </c>
      <c r="J170" s="40">
        <f t="shared" si="35"/>
        <v>0.16496822779670503</v>
      </c>
      <c r="K170" s="22" t="s">
        <v>248</v>
      </c>
    </row>
    <row r="171" spans="2:11" x14ac:dyDescent="0.2">
      <c r="B171" s="35" t="s">
        <v>249</v>
      </c>
      <c r="F171" s="20">
        <f>E174</f>
        <v>131559000000</v>
      </c>
      <c r="G171" s="21">
        <f>F174</f>
        <v>131903882131.9456</v>
      </c>
      <c r="H171" s="21">
        <f>G174</f>
        <v>132315625435.07254</v>
      </c>
      <c r="I171" s="21">
        <f>H174</f>
        <v>132641761995.96928</v>
      </c>
      <c r="J171" s="21">
        <f>I174</f>
        <v>132810483653.93805</v>
      </c>
      <c r="K171" s="22" t="s">
        <v>250</v>
      </c>
    </row>
    <row r="172" spans="2:11" x14ac:dyDescent="0.2">
      <c r="B172" s="18" t="s">
        <v>251</v>
      </c>
      <c r="F172" s="20">
        <f>F167</f>
        <v>19966376505.049938</v>
      </c>
      <c r="G172" s="21">
        <f>G167</f>
        <v>20495952876.489403</v>
      </c>
      <c r="H172" s="21">
        <f>H167</f>
        <v>20486681104.160217</v>
      </c>
      <c r="I172" s="21">
        <f>I167</f>
        <v>20373149821.029762</v>
      </c>
      <c r="J172" s="21">
        <f>J167</f>
        <v>20516207406.792233</v>
      </c>
      <c r="K172" s="22" t="s">
        <v>252</v>
      </c>
    </row>
    <row r="173" spans="2:11" x14ac:dyDescent="0.2">
      <c r="B173" s="18" t="s">
        <v>253</v>
      </c>
      <c r="F173" s="20">
        <f>F169-F176</f>
        <v>19621494373.104328</v>
      </c>
      <c r="G173" s="21">
        <f>G169-G176</f>
        <v>20084209573.362453</v>
      </c>
      <c r="H173" s="21">
        <f>H169-H176</f>
        <v>20160544543.263477</v>
      </c>
      <c r="I173" s="21">
        <f>I169-I176</f>
        <v>20204428163.061001</v>
      </c>
      <c r="J173" s="21">
        <f>J169-J176</f>
        <v>20379498363.579258</v>
      </c>
      <c r="K173" s="22" t="s">
        <v>254</v>
      </c>
    </row>
    <row r="174" spans="2:11" x14ac:dyDescent="0.2">
      <c r="B174" s="3" t="s">
        <v>255</v>
      </c>
      <c r="C174" s="25">
        <f>C65</f>
        <v>128489000000</v>
      </c>
      <c r="D174" s="25">
        <f>D65</f>
        <v>128871000000</v>
      </c>
      <c r="E174" s="25">
        <f>E65</f>
        <v>131559000000</v>
      </c>
      <c r="F174" s="24">
        <f>F171+F172-F173</f>
        <v>131903882131.9456</v>
      </c>
      <c r="G174" s="25">
        <f>G171+G172-G173</f>
        <v>132315625435.07254</v>
      </c>
      <c r="H174" s="25">
        <f>H171+H172-H173</f>
        <v>132641761995.96928</v>
      </c>
      <c r="I174" s="25">
        <f>I171+I172-I173</f>
        <v>132810483653.93805</v>
      </c>
      <c r="J174" s="25">
        <f>J171+J172-J173</f>
        <v>132947192697.15103</v>
      </c>
      <c r="K174" s="22" t="s">
        <v>256</v>
      </c>
    </row>
    <row r="175" spans="2:11" x14ac:dyDescent="0.2">
      <c r="B175" s="35" t="s">
        <v>257</v>
      </c>
      <c r="F175" s="20">
        <f>E177</f>
        <v>5254000000</v>
      </c>
      <c r="G175" s="21">
        <f>F177</f>
        <v>4470387085.3663368</v>
      </c>
      <c r="H175" s="21">
        <f>G177</f>
        <v>3789708172.4687023</v>
      </c>
      <c r="I175" s="21">
        <f>H177</f>
        <v>3212281431.1764145</v>
      </c>
      <c r="J175" s="21">
        <f>I177</f>
        <v>2722976189.4554029</v>
      </c>
      <c r="K175" s="22" t="s">
        <v>250</v>
      </c>
    </row>
    <row r="176" spans="2:11" x14ac:dyDescent="0.2">
      <c r="B176" s="18" t="s">
        <v>258</v>
      </c>
      <c r="F176" s="20">
        <f>F169*F175/(F175+F171)</f>
        <v>783612914.63366354</v>
      </c>
      <c r="G176" s="21">
        <f>G169*G175/(G175+G171)</f>
        <v>680678912.89763463</v>
      </c>
      <c r="H176" s="21">
        <f>H169*H175/(H175+H171)</f>
        <v>577426741.29228795</v>
      </c>
      <c r="I176" s="21">
        <f>I169*I175/(I175+I171)</f>
        <v>489305241.7210117</v>
      </c>
      <c r="J176" s="21">
        <f>J169*J175/(J175+J171)</f>
        <v>417835153.29760045</v>
      </c>
      <c r="K176" s="22" t="s">
        <v>259</v>
      </c>
    </row>
    <row r="177" spans="1:11" x14ac:dyDescent="0.2">
      <c r="B177" s="3" t="s">
        <v>260</v>
      </c>
      <c r="C177" s="25">
        <f>C68</f>
        <v>5283000000</v>
      </c>
      <c r="D177" s="25">
        <f>D68</f>
        <v>5255000000</v>
      </c>
      <c r="E177" s="25">
        <f>E68</f>
        <v>5254000000</v>
      </c>
      <c r="F177" s="24">
        <f>F175-F176</f>
        <v>4470387085.3663368</v>
      </c>
      <c r="G177" s="25">
        <f>G175-G176</f>
        <v>3789708172.4687023</v>
      </c>
      <c r="H177" s="25">
        <f>H175-H176</f>
        <v>3212281431.1764145</v>
      </c>
      <c r="I177" s="25">
        <f>I175-I176</f>
        <v>2722976189.4554029</v>
      </c>
      <c r="J177" s="25">
        <f>J175-J176</f>
        <v>2305141036.1578026</v>
      </c>
      <c r="K177" s="22" t="s">
        <v>256</v>
      </c>
    </row>
    <row r="179" spans="1:11" x14ac:dyDescent="0.2">
      <c r="A179" s="190" t="s">
        <v>472</v>
      </c>
      <c r="B179" s="9" t="s">
        <v>261</v>
      </c>
      <c r="C179" s="16" t="s">
        <v>22</v>
      </c>
      <c r="D179" s="16" t="s">
        <v>22</v>
      </c>
      <c r="E179" s="16" t="s">
        <v>22</v>
      </c>
      <c r="F179" s="17" t="s">
        <v>22</v>
      </c>
      <c r="G179" s="16" t="s">
        <v>22</v>
      </c>
      <c r="H179" s="16" t="s">
        <v>22</v>
      </c>
      <c r="I179" s="16" t="s">
        <v>22</v>
      </c>
      <c r="J179" s="16" t="s">
        <v>22</v>
      </c>
      <c r="K179" s="16" t="s">
        <v>22</v>
      </c>
    </row>
    <row r="180" spans="1:11" x14ac:dyDescent="0.2">
      <c r="B180" s="2" t="s">
        <v>262</v>
      </c>
    </row>
    <row r="181" spans="1:11" x14ac:dyDescent="0.2">
      <c r="B181" s="35" t="s">
        <v>263</v>
      </c>
      <c r="C181" s="21">
        <f t="shared" ref="C181:J181" si="36">C73+C78</f>
        <v>137331000000</v>
      </c>
      <c r="D181" s="21">
        <f t="shared" si="36"/>
        <v>123532000000</v>
      </c>
      <c r="E181" s="21">
        <f t="shared" si="36"/>
        <v>136100000000</v>
      </c>
      <c r="F181" s="20">
        <f t="shared" si="36"/>
        <v>142905000000</v>
      </c>
      <c r="G181" s="21">
        <f t="shared" si="36"/>
        <v>135759750000</v>
      </c>
      <c r="H181" s="21">
        <f t="shared" si="36"/>
        <v>142547737500</v>
      </c>
      <c r="I181" s="21">
        <f t="shared" si="36"/>
        <v>135420350625</v>
      </c>
      <c r="J181" s="21">
        <f t="shared" si="36"/>
        <v>142191368156.25</v>
      </c>
      <c r="K181" s="22" t="s">
        <v>264</v>
      </c>
    </row>
    <row r="182" spans="1:11" x14ac:dyDescent="0.2">
      <c r="B182" s="18" t="s">
        <v>265</v>
      </c>
      <c r="D182" s="39">
        <f>D181/C181-1</f>
        <v>-0.10047986252193608</v>
      </c>
      <c r="E182" s="39">
        <f>E181/D181-1</f>
        <v>0.10173882071042328</v>
      </c>
      <c r="F182" s="40">
        <v>0.05</v>
      </c>
      <c r="G182" s="41">
        <v>-0.05</v>
      </c>
      <c r="H182" s="40">
        <v>0.05</v>
      </c>
      <c r="I182" s="41">
        <v>-0.05</v>
      </c>
      <c r="J182" s="40">
        <v>0.05</v>
      </c>
      <c r="K182" s="22" t="s">
        <v>266</v>
      </c>
    </row>
    <row r="183" spans="1:11" x14ac:dyDescent="0.2">
      <c r="B183" s="35" t="s">
        <v>267</v>
      </c>
      <c r="D183" s="21">
        <f t="shared" ref="D183:J183" si="37">AVERAGE(C181,D181)</f>
        <v>130431500000</v>
      </c>
      <c r="E183" s="21">
        <f t="shared" si="37"/>
        <v>129816000000</v>
      </c>
      <c r="F183" s="20">
        <f t="shared" si="37"/>
        <v>139502500000</v>
      </c>
      <c r="G183" s="21">
        <f t="shared" si="37"/>
        <v>139332375000</v>
      </c>
      <c r="H183" s="21">
        <f t="shared" si="37"/>
        <v>139153743750</v>
      </c>
      <c r="I183" s="21">
        <f t="shared" si="37"/>
        <v>138984044062.5</v>
      </c>
      <c r="J183" s="21">
        <f t="shared" si="37"/>
        <v>138805859390.625</v>
      </c>
      <c r="K183" s="22" t="s">
        <v>268</v>
      </c>
    </row>
    <row r="184" spans="1:11" x14ac:dyDescent="0.2">
      <c r="B184" s="18" t="s">
        <v>469</v>
      </c>
      <c r="D184" s="39">
        <f>D185/D183</f>
        <v>5.1820304144320962E-2</v>
      </c>
      <c r="E184" s="39">
        <f>E185/E183</f>
        <v>5.2412645590682198E-2</v>
      </c>
      <c r="F184" s="40">
        <f>E184</f>
        <v>5.2412645590682198E-2</v>
      </c>
      <c r="G184" s="40">
        <f t="shared" ref="G184:J184" si="38">F184</f>
        <v>5.2412645590682198E-2</v>
      </c>
      <c r="H184" s="40">
        <f t="shared" si="38"/>
        <v>5.2412645590682198E-2</v>
      </c>
      <c r="I184" s="40">
        <f t="shared" si="38"/>
        <v>5.2412645590682198E-2</v>
      </c>
      <c r="J184" s="40">
        <f t="shared" si="38"/>
        <v>5.2412645590682198E-2</v>
      </c>
      <c r="K184" s="22" t="s">
        <v>269</v>
      </c>
    </row>
    <row r="185" spans="1:11" x14ac:dyDescent="0.2">
      <c r="B185" s="18" t="s">
        <v>270</v>
      </c>
      <c r="C185" s="21">
        <f>-C21</f>
        <v>6704000000</v>
      </c>
      <c r="D185" s="21">
        <f>-D21</f>
        <v>6759000000</v>
      </c>
      <c r="E185" s="21">
        <f>-E21</f>
        <v>6804000000</v>
      </c>
      <c r="F185" s="20">
        <f>F183*F184</f>
        <v>7311695091.514143</v>
      </c>
      <c r="G185" s="21">
        <f>G183*G184</f>
        <v>7302778390.1830282</v>
      </c>
      <c r="H185" s="21">
        <f>H183*H184</f>
        <v>7293415853.7853584</v>
      </c>
      <c r="I185" s="21">
        <f>I183*I184</f>
        <v>7284521444.207571</v>
      </c>
      <c r="J185" s="21">
        <f>J183*J184</f>
        <v>7275182314.1508942</v>
      </c>
      <c r="K185" s="22" t="s">
        <v>271</v>
      </c>
    </row>
    <row r="186" spans="1:11" x14ac:dyDescent="0.2">
      <c r="B186" s="35" t="s">
        <v>470</v>
      </c>
      <c r="F186" s="33">
        <v>2000000000</v>
      </c>
      <c r="G186" s="33">
        <v>2000000000</v>
      </c>
      <c r="H186" s="33">
        <v>2000000000</v>
      </c>
      <c r="I186" s="33">
        <v>2000000000</v>
      </c>
      <c r="J186" s="33">
        <v>2000000000</v>
      </c>
      <c r="K186" s="22" t="s">
        <v>272</v>
      </c>
    </row>
    <row r="187" spans="1:11" x14ac:dyDescent="0.2">
      <c r="B187" s="35" t="s">
        <v>273</v>
      </c>
      <c r="F187" s="20">
        <f>E60+F121+F130+F138+F140+F144+F146</f>
        <v>32569121430.631939</v>
      </c>
      <c r="G187" s="21">
        <f>F60+G121+G130+G138+G140+G144+G146</f>
        <v>30918532060.356182</v>
      </c>
      <c r="H187" s="21">
        <f>G60+H121+H130+H138+H140+H144+H146</f>
        <v>42519187541.428131</v>
      </c>
      <c r="I187" s="21">
        <f>H60+I121+I130+I138+I140+I144+I146</f>
        <v>40030287361.270172</v>
      </c>
      <c r="J187" s="21">
        <f>I60+J121+J130+J138+J140+J144+J146</f>
        <v>50702817189.718452</v>
      </c>
      <c r="K187" s="22" t="s">
        <v>274</v>
      </c>
    </row>
    <row r="188" spans="1:11" x14ac:dyDescent="0.2">
      <c r="B188" s="35" t="s">
        <v>275</v>
      </c>
      <c r="F188" s="188">
        <v>0</v>
      </c>
      <c r="G188" s="188">
        <v>0</v>
      </c>
      <c r="H188" s="188">
        <v>0</v>
      </c>
      <c r="I188" s="188">
        <v>0</v>
      </c>
      <c r="J188" s="188">
        <v>0</v>
      </c>
      <c r="K188" s="22" t="s">
        <v>276</v>
      </c>
    </row>
    <row r="189" spans="1:11" x14ac:dyDescent="0.2">
      <c r="B189" s="18" t="s">
        <v>277</v>
      </c>
      <c r="F189" s="188">
        <v>0</v>
      </c>
      <c r="G189" s="188">
        <v>0</v>
      </c>
      <c r="H189" s="188">
        <v>0</v>
      </c>
      <c r="I189" s="188">
        <v>0</v>
      </c>
      <c r="J189" s="188">
        <v>0</v>
      </c>
      <c r="K189" s="22" t="s">
        <v>278</v>
      </c>
    </row>
    <row r="190" spans="1:11" x14ac:dyDescent="0.2">
      <c r="B190" s="3" t="s">
        <v>279</v>
      </c>
      <c r="E190" s="187">
        <v>0</v>
      </c>
      <c r="F190" s="188">
        <v>0</v>
      </c>
      <c r="G190" s="188">
        <v>0</v>
      </c>
      <c r="H190" s="188">
        <v>0</v>
      </c>
      <c r="I190" s="188">
        <v>0</v>
      </c>
      <c r="J190" s="188">
        <v>0</v>
      </c>
      <c r="K190" s="22" t="s">
        <v>280</v>
      </c>
    </row>
    <row r="191" spans="1:11" x14ac:dyDescent="0.2">
      <c r="B191" s="18" t="s">
        <v>281</v>
      </c>
      <c r="F191" s="40">
        <v>4.2000000000000003E-2</v>
      </c>
      <c r="G191" s="40">
        <v>4.2000000000000003E-2</v>
      </c>
      <c r="H191" s="40">
        <v>4.2000000000000003E-2</v>
      </c>
      <c r="I191" s="40">
        <v>4.2000000000000003E-2</v>
      </c>
      <c r="J191" s="40">
        <v>4.2000000000000003E-2</v>
      </c>
      <c r="K191" s="22" t="s">
        <v>282</v>
      </c>
    </row>
    <row r="192" spans="1:11" x14ac:dyDescent="0.2">
      <c r="B192" s="18" t="s">
        <v>283</v>
      </c>
      <c r="F192" s="188">
        <v>0</v>
      </c>
      <c r="G192" s="188">
        <v>0</v>
      </c>
      <c r="H192" s="188">
        <v>0</v>
      </c>
      <c r="I192" s="188">
        <v>0</v>
      </c>
      <c r="J192" s="188">
        <v>0</v>
      </c>
      <c r="K192" s="22" t="s">
        <v>284</v>
      </c>
    </row>
    <row r="193" spans="2:11" x14ac:dyDescent="0.2">
      <c r="B193" s="3" t="s">
        <v>285</v>
      </c>
      <c r="C193" s="25">
        <f>-C21</f>
        <v>6704000000</v>
      </c>
      <c r="D193" s="25">
        <f>-D21</f>
        <v>6759000000</v>
      </c>
      <c r="E193" s="25">
        <f>-E21</f>
        <v>6804000000</v>
      </c>
      <c r="F193" s="24">
        <f>F185+F192</f>
        <v>7311695091.514143</v>
      </c>
      <c r="G193" s="25">
        <f>G185+G192</f>
        <v>7302778390.1830282</v>
      </c>
      <c r="H193" s="25">
        <f>H185+H192</f>
        <v>7293415853.7853584</v>
      </c>
      <c r="I193" s="25">
        <f>I185+I192</f>
        <v>7284521444.207571</v>
      </c>
      <c r="J193" s="25">
        <f>J185+J192</f>
        <v>7275182314.1508942</v>
      </c>
      <c r="K193" s="22" t="s">
        <v>286</v>
      </c>
    </row>
    <row r="195" spans="2:11" x14ac:dyDescent="0.2">
      <c r="B195" s="9" t="s">
        <v>287</v>
      </c>
      <c r="C195" s="16" t="s">
        <v>22</v>
      </c>
      <c r="D195" s="16" t="s">
        <v>22</v>
      </c>
      <c r="E195" s="16" t="s">
        <v>22</v>
      </c>
      <c r="F195" s="17" t="s">
        <v>22</v>
      </c>
      <c r="G195" s="16" t="s">
        <v>22</v>
      </c>
      <c r="H195" s="16" t="s">
        <v>22</v>
      </c>
      <c r="I195" s="16" t="s">
        <v>22</v>
      </c>
      <c r="J195" s="16" t="s">
        <v>22</v>
      </c>
      <c r="K195" s="16" t="s">
        <v>22</v>
      </c>
    </row>
    <row r="196" spans="2:11" x14ac:dyDescent="0.2">
      <c r="B196" s="2" t="s">
        <v>288</v>
      </c>
    </row>
    <row r="197" spans="2:11" x14ac:dyDescent="0.2">
      <c r="B197" s="35" t="s">
        <v>289</v>
      </c>
      <c r="C197" s="19">
        <f>-Historical!C143</f>
        <v>8136000000</v>
      </c>
      <c r="D197" s="19">
        <f>-Historical!D143</f>
        <v>8208000000</v>
      </c>
      <c r="E197" s="19">
        <f>-Historical!E143</f>
        <v>8180000000</v>
      </c>
      <c r="F197" s="20">
        <f>F198*F32</f>
        <v>8166695167.3447533</v>
      </c>
      <c r="G197" s="21">
        <f>G198*G32</f>
        <v>8176920339.5569267</v>
      </c>
      <c r="H197" s="21">
        <f>H198*H32</f>
        <v>8166583410.769886</v>
      </c>
      <c r="I197" s="21">
        <f>I198*I32</f>
        <v>8162115991.3171244</v>
      </c>
      <c r="J197" s="21">
        <f>J198*J32</f>
        <v>8160589088.7759027</v>
      </c>
      <c r="K197" s="22" t="s">
        <v>290</v>
      </c>
    </row>
    <row r="198" spans="2:11" x14ac:dyDescent="0.2">
      <c r="B198" s="18" t="s">
        <v>291</v>
      </c>
      <c r="C198" s="47">
        <f>C197/C32</f>
        <v>1.1293630214205186</v>
      </c>
      <c r="D198" s="47">
        <f>D197/D32</f>
        <v>1.1380904522613065</v>
      </c>
      <c r="E198" s="47">
        <f>E197/E32</f>
        <v>1.1360592078212801</v>
      </c>
      <c r="F198" s="48">
        <f>AVERAGE(E198,D198,C198)</f>
        <v>1.1345042271677015</v>
      </c>
      <c r="G198" s="48">
        <f t="shared" ref="G198:J198" si="39">AVERAGE(F198,E198,D198)</f>
        <v>1.1362179624167628</v>
      </c>
      <c r="H198" s="48">
        <f t="shared" si="39"/>
        <v>1.135593799135248</v>
      </c>
      <c r="I198" s="48">
        <f t="shared" si="39"/>
        <v>1.1354386629065709</v>
      </c>
      <c r="J198" s="48">
        <f t="shared" si="39"/>
        <v>1.1357501414861939</v>
      </c>
      <c r="K198" s="22" t="s">
        <v>292</v>
      </c>
    </row>
    <row r="199" spans="2:11" x14ac:dyDescent="0.2">
      <c r="B199" s="35" t="s">
        <v>212</v>
      </c>
      <c r="C199" s="21">
        <f>C29-C31</f>
        <v>208000000</v>
      </c>
      <c r="D199" s="21">
        <f>D29-D31</f>
        <v>202000000</v>
      </c>
      <c r="E199" s="21">
        <f>E29-E31</f>
        <v>64000000</v>
      </c>
      <c r="F199" s="20">
        <f>AVERAGE(E199,D199,C199,)</f>
        <v>118500000</v>
      </c>
      <c r="G199" s="20">
        <f t="shared" ref="G199:J199" si="40">AVERAGE(F199,E199,D199,)</f>
        <v>96125000</v>
      </c>
      <c r="H199" s="20">
        <f t="shared" si="40"/>
        <v>69656250</v>
      </c>
      <c r="I199" s="20">
        <f t="shared" si="40"/>
        <v>71070312.5</v>
      </c>
      <c r="J199" s="20">
        <f t="shared" si="40"/>
        <v>59212890.625</v>
      </c>
      <c r="K199" s="22" t="s">
        <v>293</v>
      </c>
    </row>
    <row r="200" spans="2:11" x14ac:dyDescent="0.2">
      <c r="B200" s="35" t="s">
        <v>294</v>
      </c>
      <c r="C200" s="19">
        <f>-Historical!C139</f>
        <v>194000000</v>
      </c>
      <c r="D200" s="19">
        <f>-Historical!D139</f>
        <v>215000000</v>
      </c>
      <c r="E200" s="19">
        <f>-Historical!E139</f>
        <v>4500000000</v>
      </c>
      <c r="F200" s="33">
        <f>AVERAGE(E200,D200,C200)*2</f>
        <v>3272666666.6666665</v>
      </c>
      <c r="G200" s="33">
        <f t="shared" ref="G200:J200" si="41">AVERAGE(F200,E200,D200)</f>
        <v>2662555555.5555553</v>
      </c>
      <c r="H200" s="33">
        <f t="shared" si="41"/>
        <v>3478407407.4074073</v>
      </c>
      <c r="I200" s="33">
        <f t="shared" si="41"/>
        <v>3137876543.2098765</v>
      </c>
      <c r="J200" s="33">
        <f t="shared" si="41"/>
        <v>3092946502.0576134</v>
      </c>
      <c r="K200" s="22" t="s">
        <v>295</v>
      </c>
    </row>
    <row r="201" spans="2:11" x14ac:dyDescent="0.2">
      <c r="B201" s="35" t="s">
        <v>296</v>
      </c>
      <c r="F201" s="20">
        <f>E205</f>
        <v>15768000000</v>
      </c>
      <c r="G201" s="21">
        <f>F205</f>
        <v>22145810505.145496</v>
      </c>
      <c r="H201" s="21">
        <f>G205</f>
        <v>28227070739.902004</v>
      </c>
      <c r="I201" s="21">
        <f>H205</f>
        <v>34356949213.377625</v>
      </c>
      <c r="J201" s="21">
        <f>I205</f>
        <v>39668522379.671227</v>
      </c>
      <c r="K201" s="22" t="s">
        <v>250</v>
      </c>
    </row>
    <row r="202" spans="2:11" x14ac:dyDescent="0.2">
      <c r="B202" s="18" t="s">
        <v>297</v>
      </c>
      <c r="F202" s="20">
        <f>F29</f>
        <v>14663005672.490248</v>
      </c>
      <c r="G202" s="21">
        <f>G29</f>
        <v>14354305574.313437</v>
      </c>
      <c r="H202" s="21">
        <f>H29</f>
        <v>14366118134.245499</v>
      </c>
      <c r="I202" s="21">
        <f>I29</f>
        <v>13544759470.110727</v>
      </c>
      <c r="J202" s="21">
        <f>J29</f>
        <v>13150789404.973013</v>
      </c>
      <c r="K202" s="22" t="s">
        <v>298</v>
      </c>
    </row>
    <row r="203" spans="2:11" x14ac:dyDescent="0.2">
      <c r="B203" s="18" t="s">
        <v>299</v>
      </c>
      <c r="F203" s="20">
        <f>F197</f>
        <v>8166695167.3447533</v>
      </c>
      <c r="G203" s="21">
        <f>G197</f>
        <v>8176920339.5569267</v>
      </c>
      <c r="H203" s="21">
        <f>H197</f>
        <v>8166583410.769886</v>
      </c>
      <c r="I203" s="21">
        <f>I197</f>
        <v>8162115991.3171244</v>
      </c>
      <c r="J203" s="21">
        <f>J197</f>
        <v>8160589088.7759027</v>
      </c>
      <c r="K203" s="22" t="s">
        <v>252</v>
      </c>
    </row>
    <row r="204" spans="2:11" x14ac:dyDescent="0.2">
      <c r="B204" s="18" t="s">
        <v>300</v>
      </c>
      <c r="F204" s="20">
        <f>F199</f>
        <v>118500000</v>
      </c>
      <c r="G204" s="21">
        <f>G199</f>
        <v>96125000</v>
      </c>
      <c r="H204" s="21">
        <f>H199</f>
        <v>69656250</v>
      </c>
      <c r="I204" s="21">
        <f>I199</f>
        <v>71070312.5</v>
      </c>
      <c r="J204" s="21">
        <f>J199</f>
        <v>59212890.625</v>
      </c>
      <c r="K204" s="22" t="s">
        <v>252</v>
      </c>
    </row>
    <row r="205" spans="2:11" x14ac:dyDescent="0.2">
      <c r="B205" s="3" t="s">
        <v>301</v>
      </c>
      <c r="C205" s="25">
        <f>C91</f>
        <v>-5015000000</v>
      </c>
      <c r="D205" s="25">
        <f>D91</f>
        <v>1871000000</v>
      </c>
      <c r="E205" s="25">
        <f>E91</f>
        <v>15768000000</v>
      </c>
      <c r="F205" s="24">
        <f>F201+F202-F203-F204</f>
        <v>22145810505.145496</v>
      </c>
      <c r="G205" s="25">
        <f>G201+G202-G203-G204</f>
        <v>28227070739.902004</v>
      </c>
      <c r="H205" s="25">
        <f>H201+H202-H203-H204</f>
        <v>34356949213.377625</v>
      </c>
      <c r="I205" s="25">
        <f>I201+I202-I203-I204</f>
        <v>39668522379.671227</v>
      </c>
      <c r="J205" s="25">
        <f>J201+J202-J203-J204</f>
        <v>44599509805.24334</v>
      </c>
      <c r="K205" s="22" t="s">
        <v>256</v>
      </c>
    </row>
    <row r="208" spans="2:11" x14ac:dyDescent="0.2">
      <c r="F208" s="186"/>
    </row>
    <row r="210" spans="1:10" x14ac:dyDescent="0.2">
      <c r="F210" s="208" t="s">
        <v>9</v>
      </c>
      <c r="G210" s="207"/>
      <c r="H210" s="207"/>
      <c r="I210" s="207"/>
      <c r="J210" s="207"/>
    </row>
    <row r="211" spans="1:10" ht="15" x14ac:dyDescent="0.25">
      <c r="A211" s="190" t="s">
        <v>472</v>
      </c>
      <c r="B211" s="189" t="s">
        <v>471</v>
      </c>
      <c r="C211" s="189"/>
      <c r="D211" s="189"/>
      <c r="E211" s="189"/>
      <c r="F211" s="11" t="s">
        <v>14</v>
      </c>
      <c r="G211" s="12" t="s">
        <v>15</v>
      </c>
      <c r="H211" s="12" t="s">
        <v>16</v>
      </c>
      <c r="I211" s="12" t="s">
        <v>17</v>
      </c>
      <c r="J211" s="12" t="s">
        <v>18</v>
      </c>
    </row>
    <row r="212" spans="1:10" x14ac:dyDescent="0.2">
      <c r="B212" s="18" t="s">
        <v>66</v>
      </c>
      <c r="F212" s="40">
        <f>_xlfn.XLOOKUP($B$5,$B$223:$B$225,F223:F225,"Nah")</f>
        <v>-3.7745354924256288E-3</v>
      </c>
      <c r="G212" s="40">
        <f t="shared" ref="G212:J212" si="42">_xlfn.XLOOKUP($B$5,$B$223:$B$225,G223:G225,"Nah")</f>
        <v>-6.2270695622654599E-3</v>
      </c>
      <c r="H212" s="40">
        <f t="shared" si="42"/>
        <v>-4.9284656452172493E-3</v>
      </c>
      <c r="I212" s="40">
        <f t="shared" si="42"/>
        <v>-4.9766902333027788E-3</v>
      </c>
      <c r="J212" s="40">
        <f t="shared" si="42"/>
        <v>-5.3774084802618288E-3</v>
      </c>
    </row>
    <row r="213" spans="1:10" x14ac:dyDescent="0.2">
      <c r="B213" s="18" t="s">
        <v>68</v>
      </c>
      <c r="F213" s="40">
        <f>_xlfn.XLOOKUP($B$5,$B$223:$B$225,F227:F229,"Nah")</f>
        <v>9.0037295114822925E-3</v>
      </c>
      <c r="G213" s="40">
        <f t="shared" ref="G213:J213" si="43">_xlfn.XLOOKUP($B$5,$B$223:$B$225,G227:G229,"Nah")</f>
        <v>1.8910981702782458E-2</v>
      </c>
      <c r="H213" s="40">
        <f t="shared" si="43"/>
        <v>3.8672725007400474E-2</v>
      </c>
      <c r="I213" s="40">
        <f t="shared" si="43"/>
        <v>2.2195812073888405E-2</v>
      </c>
      <c r="J213" s="40">
        <f t="shared" si="43"/>
        <v>2.6593172928023781E-2</v>
      </c>
    </row>
    <row r="214" spans="1:10" x14ac:dyDescent="0.2">
      <c r="B214" s="18" t="s">
        <v>70</v>
      </c>
      <c r="F214" s="40">
        <v>1.0182763620867286</v>
      </c>
      <c r="G214" s="40">
        <v>1.019144372856496</v>
      </c>
      <c r="H214" s="40">
        <v>1.0248051422180422</v>
      </c>
      <c r="I214" s="40">
        <v>1.0207419590537556</v>
      </c>
      <c r="J214" s="40">
        <v>1.0215638247094312</v>
      </c>
    </row>
    <row r="215" spans="1:10" x14ac:dyDescent="0.2">
      <c r="B215" s="18" t="s">
        <v>72</v>
      </c>
      <c r="F215" s="40">
        <v>0.21441647075591511</v>
      </c>
      <c r="G215" s="40">
        <v>0.21241142746980726</v>
      </c>
      <c r="H215" s="40">
        <v>0.2097236506119359</v>
      </c>
      <c r="I215" s="40">
        <v>0.21218384961255277</v>
      </c>
      <c r="J215" s="40">
        <v>0.2114396425647653</v>
      </c>
    </row>
    <row r="216" spans="1:10" x14ac:dyDescent="0.2">
      <c r="B216" s="18" t="s">
        <v>74</v>
      </c>
      <c r="F216" s="40">
        <v>0.23280803112188708</v>
      </c>
      <c r="G216" s="40">
        <v>0.23179579436284067</v>
      </c>
      <c r="H216" s="40">
        <v>0.23164857767866068</v>
      </c>
      <c r="I216" s="40">
        <v>0.23208413438779615</v>
      </c>
      <c r="J216" s="40">
        <v>0.2318428354764325</v>
      </c>
    </row>
    <row r="217" spans="1:10" x14ac:dyDescent="0.2">
      <c r="B217" s="18" t="s">
        <v>76</v>
      </c>
      <c r="F217" s="40">
        <v>0.16260775881540476</v>
      </c>
      <c r="G217" s="40">
        <v>0.16568641918790228</v>
      </c>
      <c r="H217" s="40">
        <v>0.16484015365083282</v>
      </c>
      <c r="I217" s="40">
        <v>0.16437811055137996</v>
      </c>
      <c r="J217" s="40">
        <v>0.16496822779670503</v>
      </c>
    </row>
    <row r="218" spans="1:10" x14ac:dyDescent="0.2">
      <c r="B218" s="18" t="s">
        <v>78</v>
      </c>
      <c r="F218" s="40">
        <v>2.5144823693493284E-2</v>
      </c>
      <c r="G218" s="40">
        <v>5.5115860215928895E-2</v>
      </c>
      <c r="H218" s="40">
        <v>1.1000251432183777E-2</v>
      </c>
      <c r="I218" s="40">
        <v>3.0420311780535322E-2</v>
      </c>
      <c r="J218" s="40">
        <v>3.2178807809549327E-2</v>
      </c>
    </row>
    <row r="219" spans="1:10" x14ac:dyDescent="0.2">
      <c r="B219" s="18" t="s">
        <v>80</v>
      </c>
      <c r="F219" s="40">
        <v>0.20438123022510044</v>
      </c>
      <c r="G219" s="40">
        <v>0.20155237521884947</v>
      </c>
      <c r="H219" s="40">
        <v>0.18000331867324218</v>
      </c>
      <c r="I219" s="40">
        <v>0.19531230803906405</v>
      </c>
      <c r="J219" s="40">
        <v>0.19228933397705192</v>
      </c>
    </row>
    <row r="220" spans="1:10" x14ac:dyDescent="0.2">
      <c r="B220" s="18" t="s">
        <v>82</v>
      </c>
      <c r="F220" s="40">
        <v>-2.581112900686966E-4</v>
      </c>
      <c r="G220" s="40">
        <v>-2.581112900686966E-4</v>
      </c>
      <c r="H220" s="40">
        <v>-7.1521794984833831E-4</v>
      </c>
      <c r="I220" s="40">
        <v>-4.1048017666191048E-4</v>
      </c>
      <c r="J220" s="40">
        <v>-4.6126980552631513E-4</v>
      </c>
    </row>
    <row r="221" spans="1:10" x14ac:dyDescent="0.2">
      <c r="B221" s="18"/>
    </row>
    <row r="222" spans="1:10" x14ac:dyDescent="0.2">
      <c r="B222" s="201" t="str">
        <f>B212</f>
        <v>Service growth</v>
      </c>
      <c r="C222" s="191"/>
      <c r="D222" s="192" t="s">
        <v>476</v>
      </c>
      <c r="E222" s="193"/>
    </row>
    <row r="223" spans="1:10" x14ac:dyDescent="0.2">
      <c r="B223" s="200" t="s">
        <v>473</v>
      </c>
      <c r="D223" s="194">
        <v>1.4999999999999999E-2</v>
      </c>
      <c r="E223" s="195"/>
      <c r="F223" s="199">
        <f>$D$223+F224</f>
        <v>2.6225464507574368E-2</v>
      </c>
      <c r="G223" s="199">
        <f t="shared" ref="G223:J223" si="44">$D$223+G224</f>
        <v>2.3772930437734541E-2</v>
      </c>
      <c r="H223" s="199">
        <f t="shared" si="44"/>
        <v>2.5071534354782751E-2</v>
      </c>
      <c r="I223" s="199">
        <f t="shared" si="44"/>
        <v>2.502330976669722E-2</v>
      </c>
      <c r="J223" s="199">
        <f t="shared" si="44"/>
        <v>2.4622591519738168E-2</v>
      </c>
    </row>
    <row r="224" spans="1:10" x14ac:dyDescent="0.2">
      <c r="B224" s="200" t="s">
        <v>474</v>
      </c>
      <c r="D224" s="198" t="s">
        <v>477</v>
      </c>
      <c r="E224" s="195"/>
      <c r="F224" s="202">
        <v>1.1225464507574371E-2</v>
      </c>
      <c r="G224" s="202">
        <v>8.7729304377345396E-3</v>
      </c>
      <c r="H224" s="202">
        <v>1.007153435478275E-2</v>
      </c>
      <c r="I224" s="202">
        <v>1.0023309766697221E-2</v>
      </c>
      <c r="J224" s="202">
        <v>9.6225915197381707E-3</v>
      </c>
    </row>
    <row r="225" spans="2:10" x14ac:dyDescent="0.2">
      <c r="B225" s="200" t="s">
        <v>475</v>
      </c>
      <c r="D225" s="199">
        <v>-1.4999999999999999E-2</v>
      </c>
      <c r="E225" s="195"/>
      <c r="F225" s="199">
        <f>F224+$D$225</f>
        <v>-3.7745354924256288E-3</v>
      </c>
      <c r="G225" s="199">
        <f t="shared" ref="G225:J225" si="45">G224+$D$225</f>
        <v>-6.2270695622654599E-3</v>
      </c>
      <c r="H225" s="199">
        <f t="shared" si="45"/>
        <v>-4.9284656452172493E-3</v>
      </c>
      <c r="I225" s="199">
        <f t="shared" si="45"/>
        <v>-4.9766902333027788E-3</v>
      </c>
      <c r="J225" s="199">
        <f t="shared" si="45"/>
        <v>-5.3774084802618288E-3</v>
      </c>
    </row>
    <row r="226" spans="2:10" x14ac:dyDescent="0.2">
      <c r="B226" s="201" t="str">
        <f>B213</f>
        <v>Equipment growth</v>
      </c>
      <c r="C226" s="191"/>
      <c r="D226" s="192" t="s">
        <v>476</v>
      </c>
      <c r="E226" s="193"/>
    </row>
    <row r="227" spans="2:10" x14ac:dyDescent="0.2">
      <c r="B227" s="200" t="s">
        <v>473</v>
      </c>
      <c r="D227" s="194">
        <v>1.4999999999999999E-2</v>
      </c>
      <c r="E227" s="195"/>
      <c r="F227" s="199">
        <f>$D$223+F228</f>
        <v>3.9003729511482288E-2</v>
      </c>
      <c r="G227" s="199">
        <f t="shared" ref="G227" si="46">$D$223+G228</f>
        <v>4.8910981702782456E-2</v>
      </c>
      <c r="H227" s="199">
        <f t="shared" ref="H227" si="47">$D$223+H228</f>
        <v>6.8672725007400473E-2</v>
      </c>
      <c r="I227" s="199">
        <f t="shared" ref="I227" si="48">$D$223+I228</f>
        <v>5.2195812073888403E-2</v>
      </c>
      <c r="J227" s="199">
        <f t="shared" ref="J227" si="49">$D$223+J228</f>
        <v>5.659317292802378E-2</v>
      </c>
    </row>
    <row r="228" spans="2:10" x14ac:dyDescent="0.2">
      <c r="B228" s="200" t="s">
        <v>474</v>
      </c>
      <c r="D228" s="198" t="s">
        <v>477</v>
      </c>
      <c r="E228" s="195"/>
      <c r="F228" s="202">
        <v>2.4003729511482292E-2</v>
      </c>
      <c r="G228" s="202">
        <v>3.3910981702782457E-2</v>
      </c>
      <c r="H228" s="202">
        <v>5.3672725007400474E-2</v>
      </c>
      <c r="I228" s="202">
        <v>3.7195812073888404E-2</v>
      </c>
      <c r="J228" s="202">
        <v>4.1593172928023781E-2</v>
      </c>
    </row>
    <row r="229" spans="2:10" x14ac:dyDescent="0.2">
      <c r="B229" s="203" t="s">
        <v>475</v>
      </c>
      <c r="C229" s="196"/>
      <c r="D229" s="204">
        <v>-1.4999999999999999E-2</v>
      </c>
      <c r="E229" s="197"/>
      <c r="F229" s="199">
        <f>F228+$D$225</f>
        <v>9.0037295114822925E-3</v>
      </c>
      <c r="G229" s="199">
        <f t="shared" ref="G229" si="50">G228+$D$225</f>
        <v>1.8910981702782458E-2</v>
      </c>
      <c r="H229" s="199">
        <f t="shared" ref="H229" si="51">H228+$D$225</f>
        <v>3.8672725007400474E-2</v>
      </c>
      <c r="I229" s="199">
        <f t="shared" ref="I229" si="52">I228+$D$225</f>
        <v>2.2195812073888405E-2</v>
      </c>
      <c r="J229" s="199">
        <f t="shared" ref="J229" si="53">J228+$D$225</f>
        <v>2.6593172928023781E-2</v>
      </c>
    </row>
  </sheetData>
  <mergeCells count="3">
    <mergeCell ref="C6:E6"/>
    <mergeCell ref="F6:J6"/>
    <mergeCell ref="F210:J210"/>
  </mergeCells>
  <conditionalFormatting sqref="C9:J206">
    <cfRule type="containsErrors" dxfId="3" priority="4">
      <formula>ISERROR(C9)</formula>
    </cfRule>
  </conditionalFormatting>
  <conditionalFormatting sqref="F208">
    <cfRule type="containsErrors" dxfId="2" priority="2">
      <formula>ISERROR(F208)</formula>
    </cfRule>
  </conditionalFormatting>
  <conditionalFormatting sqref="F212:J220">
    <cfRule type="containsErrors" dxfId="1" priority="1">
      <formula>ISERROR(F212)</formula>
    </cfRule>
  </conditionalFormatting>
  <conditionalFormatting sqref="L156">
    <cfRule type="containsErrors" dxfId="0" priority="3">
      <formula>ISERROR(L156)</formula>
    </cfRule>
  </conditionalFormatting>
  <dataValidations count="1">
    <dataValidation type="list" allowBlank="1" showInputMessage="1" showErrorMessage="1" sqref="B5" xr:uid="{E5544E7B-702C-4B11-BC2F-F0549333EE27}">
      <formula1>$B$223:$B$225</formula1>
    </dataValidation>
  </dataValidations>
  <pageMargins left="0.5" right="0.5" top="0.6" bottom="0.6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  <outlinePr summaryBelow="0"/>
    <pageSetUpPr fitToPage="1"/>
  </sheetPr>
  <dimension ref="B1:F370"/>
  <sheetViews>
    <sheetView showGridLines="0" zoomScale="120" zoomScaleNormal="120" workbookViewId="0">
      <pane xSplit="2" ySplit="5" topLeftCell="C119" activePane="bottomRight" state="frozen"/>
      <selection pane="topRight"/>
      <selection pane="bottomLeft"/>
      <selection pane="bottomRight" activeCell="B139" sqref="B139"/>
    </sheetView>
  </sheetViews>
  <sheetFormatPr defaultRowHeight="12.75" x14ac:dyDescent="0.2"/>
  <cols>
    <col min="1" max="1" width="2.42578125" customWidth="1"/>
    <col min="2" max="2" width="64" customWidth="1"/>
    <col min="3" max="5" width="21" customWidth="1"/>
    <col min="6" max="6" width="24" customWidth="1"/>
  </cols>
  <sheetData>
    <row r="1" spans="2:6" ht="6" customHeight="1" x14ac:dyDescent="0.2"/>
    <row r="2" spans="2:6" ht="24.95" customHeight="1" x14ac:dyDescent="0.2">
      <c r="B2" s="210" t="s">
        <v>302</v>
      </c>
      <c r="C2" s="207"/>
      <c r="D2" s="207"/>
      <c r="E2" s="207"/>
      <c r="F2" s="207"/>
    </row>
    <row r="3" spans="2:6" ht="38.1" customHeight="1" x14ac:dyDescent="0.2">
      <c r="B3" s="209" t="s">
        <v>303</v>
      </c>
      <c r="C3" s="207"/>
      <c r="D3" s="207"/>
      <c r="E3" s="207"/>
      <c r="F3" s="207"/>
    </row>
    <row r="5" spans="2:6" ht="42" customHeight="1" x14ac:dyDescent="0.2">
      <c r="B5" s="51" t="s">
        <v>304</v>
      </c>
      <c r="C5" s="52" t="s">
        <v>305</v>
      </c>
      <c r="D5" s="52" t="s">
        <v>306</v>
      </c>
      <c r="E5" s="52" t="s">
        <v>307</v>
      </c>
      <c r="F5" s="51" t="s">
        <v>308</v>
      </c>
    </row>
    <row r="6" spans="2:6" ht="21.95" customHeight="1" x14ac:dyDescent="0.2">
      <c r="B6" s="51" t="s">
        <v>309</v>
      </c>
    </row>
    <row r="7" spans="2:6" ht="14.25" x14ac:dyDescent="0.2">
      <c r="B7" s="53" t="s">
        <v>310</v>
      </c>
    </row>
    <row r="8" spans="2:6" ht="13.5" x14ac:dyDescent="0.25">
      <c r="B8" s="54" t="s">
        <v>311</v>
      </c>
    </row>
    <row r="9" spans="2:6" x14ac:dyDescent="0.2">
      <c r="B9" s="55" t="s">
        <v>24</v>
      </c>
      <c r="C9" s="56">
        <v>99649000000</v>
      </c>
      <c r="D9" s="56">
        <v>100135000000</v>
      </c>
      <c r="E9" s="57">
        <v>101158000000</v>
      </c>
      <c r="F9" s="58" t="s">
        <v>312</v>
      </c>
    </row>
    <row r="10" spans="2:6" x14ac:dyDescent="0.2">
      <c r="B10" s="59" t="s">
        <v>26</v>
      </c>
      <c r="C10" s="60">
        <v>22779000000</v>
      </c>
      <c r="D10" s="60">
        <v>22201000000</v>
      </c>
      <c r="E10" s="61">
        <v>24490000000</v>
      </c>
      <c r="F10" s="58" t="s">
        <v>312</v>
      </c>
    </row>
    <row r="11" spans="2:6" x14ac:dyDescent="0.2">
      <c r="B11" s="62" t="s">
        <v>313</v>
      </c>
      <c r="C11" s="63">
        <v>122428000000</v>
      </c>
      <c r="D11" s="63">
        <v>122336000000</v>
      </c>
      <c r="E11" s="64">
        <v>125648000000</v>
      </c>
      <c r="F11" s="58" t="s">
        <v>312</v>
      </c>
    </row>
    <row r="12" spans="2:6" ht="13.5" x14ac:dyDescent="0.25">
      <c r="B12" s="65" t="s">
        <v>314</v>
      </c>
    </row>
    <row r="13" spans="2:6" x14ac:dyDescent="0.2">
      <c r="B13" s="59" t="s">
        <v>315</v>
      </c>
    </row>
    <row r="14" spans="2:6" x14ac:dyDescent="0.2">
      <c r="B14" s="66" t="s">
        <v>26</v>
      </c>
      <c r="C14" s="67">
        <v>23136000000</v>
      </c>
      <c r="D14" s="67">
        <v>22249000000</v>
      </c>
      <c r="E14" s="68">
        <v>25396000000</v>
      </c>
      <c r="F14" s="58" t="s">
        <v>312</v>
      </c>
    </row>
    <row r="15" spans="2:6" ht="25.5" x14ac:dyDescent="0.2">
      <c r="B15" s="69" t="s">
        <v>30</v>
      </c>
      <c r="C15" s="60">
        <v>26987000000</v>
      </c>
      <c r="D15" s="60">
        <v>26972000000</v>
      </c>
      <c r="E15" s="61">
        <v>25424000000</v>
      </c>
      <c r="F15" s="58" t="s">
        <v>312</v>
      </c>
    </row>
    <row r="16" spans="2:6" x14ac:dyDescent="0.2">
      <c r="B16" s="55" t="s">
        <v>32</v>
      </c>
      <c r="C16" s="67">
        <v>28874000000</v>
      </c>
      <c r="D16" s="67">
        <v>28411000000</v>
      </c>
      <c r="E16" s="68">
        <v>28942000000</v>
      </c>
      <c r="F16" s="58" t="s">
        <v>312</v>
      </c>
    </row>
    <row r="17" spans="2:6" x14ac:dyDescent="0.2">
      <c r="B17" s="59" t="s">
        <v>33</v>
      </c>
      <c r="C17" s="60">
        <v>1193000000</v>
      </c>
      <c r="D17" s="60">
        <v>5075000000</v>
      </c>
      <c r="E17" s="70">
        <v>838000000</v>
      </c>
      <c r="F17" s="58" t="s">
        <v>312</v>
      </c>
    </row>
    <row r="18" spans="2:6" x14ac:dyDescent="0.2">
      <c r="B18" s="55" t="s">
        <v>35</v>
      </c>
      <c r="C18" s="67">
        <v>18777000000</v>
      </c>
      <c r="D18" s="67">
        <v>20580000000</v>
      </c>
      <c r="E18" s="68">
        <v>20886000000</v>
      </c>
      <c r="F18" s="58" t="s">
        <v>312</v>
      </c>
    </row>
    <row r="19" spans="2:6" x14ac:dyDescent="0.2">
      <c r="B19" s="71" t="s">
        <v>36</v>
      </c>
      <c r="C19" s="72">
        <v>98967000000</v>
      </c>
      <c r="D19" s="72">
        <v>103287000000</v>
      </c>
      <c r="E19" s="73">
        <v>101486000000</v>
      </c>
      <c r="F19" s="58" t="s">
        <v>312</v>
      </c>
    </row>
    <row r="20" spans="2:6" x14ac:dyDescent="0.2">
      <c r="B20" s="74" t="s">
        <v>316</v>
      </c>
      <c r="C20" s="63">
        <v>23461000000</v>
      </c>
      <c r="D20" s="63">
        <v>19049000000</v>
      </c>
      <c r="E20" s="64">
        <v>24162000000</v>
      </c>
      <c r="F20" s="58" t="s">
        <v>312</v>
      </c>
    </row>
    <row r="21" spans="2:6" ht="13.5" x14ac:dyDescent="0.25">
      <c r="B21" s="65" t="s">
        <v>317</v>
      </c>
    </row>
    <row r="22" spans="2:6" x14ac:dyDescent="0.2">
      <c r="B22" s="59" t="s">
        <v>40</v>
      </c>
      <c r="C22" s="75">
        <v>-6704000000</v>
      </c>
      <c r="D22" s="75">
        <v>-6759000000</v>
      </c>
      <c r="E22" s="76">
        <v>-6804000000</v>
      </c>
      <c r="F22" s="58" t="s">
        <v>312</v>
      </c>
    </row>
    <row r="23" spans="2:6" x14ac:dyDescent="0.2">
      <c r="B23" s="55" t="s">
        <v>42</v>
      </c>
      <c r="C23" s="67">
        <v>1675000000</v>
      </c>
      <c r="D23" s="67">
        <v>1989000000</v>
      </c>
      <c r="E23" s="68">
        <v>1895000000</v>
      </c>
      <c r="F23" s="58" t="s">
        <v>312</v>
      </c>
    </row>
    <row r="24" spans="2:6" x14ac:dyDescent="0.2">
      <c r="B24" s="59" t="s">
        <v>44</v>
      </c>
      <c r="C24" s="60">
        <v>1416000000</v>
      </c>
      <c r="D24" s="60">
        <v>2419000000</v>
      </c>
      <c r="E24" s="61">
        <v>7754000000</v>
      </c>
      <c r="F24" s="58" t="s">
        <v>312</v>
      </c>
    </row>
    <row r="25" spans="2:6" x14ac:dyDescent="0.2">
      <c r="B25" s="62" t="s">
        <v>46</v>
      </c>
      <c r="C25" s="77">
        <v>-3613000000</v>
      </c>
      <c r="D25" s="77">
        <v>-2351000000</v>
      </c>
      <c r="E25" s="64">
        <v>2845000000</v>
      </c>
      <c r="F25" s="58" t="s">
        <v>312</v>
      </c>
    </row>
    <row r="26" spans="2:6" x14ac:dyDescent="0.2">
      <c r="B26" s="78" t="s">
        <v>318</v>
      </c>
      <c r="C26" s="72">
        <v>19848000000</v>
      </c>
      <c r="D26" s="72">
        <v>16698000000</v>
      </c>
      <c r="E26" s="73">
        <v>27007000000</v>
      </c>
      <c r="F26" s="58" t="s">
        <v>312</v>
      </c>
    </row>
    <row r="27" spans="2:6" x14ac:dyDescent="0.2">
      <c r="B27" s="55" t="s">
        <v>49</v>
      </c>
      <c r="C27" s="67">
        <v>4225000000</v>
      </c>
      <c r="D27" s="67">
        <v>4445000000</v>
      </c>
      <c r="E27" s="68">
        <v>3621000000</v>
      </c>
      <c r="F27" s="58" t="s">
        <v>312</v>
      </c>
    </row>
    <row r="28" spans="2:6" x14ac:dyDescent="0.2">
      <c r="B28" s="78" t="s">
        <v>156</v>
      </c>
      <c r="C28" s="72">
        <v>15623000000</v>
      </c>
      <c r="D28" s="72">
        <v>12253000000</v>
      </c>
      <c r="E28" s="73">
        <v>23386000000</v>
      </c>
      <c r="F28" s="58" t="s">
        <v>312</v>
      </c>
    </row>
    <row r="29" spans="2:6" x14ac:dyDescent="0.2">
      <c r="B29" s="79" t="s">
        <v>319</v>
      </c>
      <c r="C29" s="80">
        <v>-1223000000</v>
      </c>
      <c r="D29" s="80">
        <v>-1305000000</v>
      </c>
      <c r="E29" s="81">
        <v>-1433000000</v>
      </c>
      <c r="F29" s="58" t="s">
        <v>312</v>
      </c>
    </row>
    <row r="30" spans="2:6" x14ac:dyDescent="0.2">
      <c r="B30" s="78" t="s">
        <v>320</v>
      </c>
      <c r="C30" s="82">
        <v>14400000000</v>
      </c>
      <c r="D30" s="82">
        <v>10948000000</v>
      </c>
      <c r="E30" s="83">
        <v>21953000000</v>
      </c>
      <c r="F30" s="58" t="s">
        <v>312</v>
      </c>
    </row>
    <row r="31" spans="2:6" x14ac:dyDescent="0.2">
      <c r="B31" s="84" t="s">
        <v>321</v>
      </c>
      <c r="C31" s="85">
        <v>-208000000</v>
      </c>
      <c r="D31" s="85">
        <v>-202000000</v>
      </c>
      <c r="E31" s="86">
        <v>-64000000</v>
      </c>
      <c r="F31" s="58" t="s">
        <v>312</v>
      </c>
    </row>
    <row r="32" spans="2:6" x14ac:dyDescent="0.2">
      <c r="B32" s="87" t="s">
        <v>322</v>
      </c>
      <c r="C32" s="88">
        <v>14192000000</v>
      </c>
      <c r="D32" s="88">
        <v>10746000000</v>
      </c>
      <c r="E32" s="89">
        <v>21889000000</v>
      </c>
      <c r="F32" s="58" t="s">
        <v>312</v>
      </c>
    </row>
    <row r="33" spans="2:6" x14ac:dyDescent="0.2">
      <c r="B33" s="90" t="s">
        <v>323</v>
      </c>
      <c r="C33" s="91">
        <v>1.97</v>
      </c>
      <c r="D33" s="91">
        <v>1.49</v>
      </c>
      <c r="E33" s="92">
        <v>3.04</v>
      </c>
      <c r="F33" s="58" t="s">
        <v>324</v>
      </c>
    </row>
    <row r="34" spans="2:6" x14ac:dyDescent="0.2">
      <c r="B34" s="93" t="s">
        <v>325</v>
      </c>
      <c r="C34" s="94">
        <v>1.97</v>
      </c>
      <c r="D34" s="94">
        <v>1.49</v>
      </c>
      <c r="E34" s="95">
        <v>3.04</v>
      </c>
      <c r="F34" s="58" t="s">
        <v>324</v>
      </c>
    </row>
    <row r="35" spans="2:6" x14ac:dyDescent="0.2">
      <c r="B35" s="96" t="s">
        <v>326</v>
      </c>
    </row>
    <row r="36" spans="2:6" x14ac:dyDescent="0.2">
      <c r="B36" s="78" t="s">
        <v>327</v>
      </c>
      <c r="C36" s="72">
        <v>15623000000</v>
      </c>
      <c r="D36" s="73">
        <v>12253000000</v>
      </c>
      <c r="F36" s="58" t="s">
        <v>312</v>
      </c>
    </row>
    <row r="37" spans="2:6" x14ac:dyDescent="0.2">
      <c r="B37" s="66" t="s">
        <v>328</v>
      </c>
      <c r="C37" s="97">
        <v>0</v>
      </c>
      <c r="D37" s="98">
        <v>0</v>
      </c>
      <c r="F37" s="58" t="s">
        <v>312</v>
      </c>
    </row>
    <row r="38" spans="2:6" x14ac:dyDescent="0.2">
      <c r="B38" s="84" t="s">
        <v>329</v>
      </c>
      <c r="C38" s="85">
        <v>-208000000</v>
      </c>
      <c r="D38" s="86">
        <v>-202000000</v>
      </c>
      <c r="F38" s="58" t="s">
        <v>312</v>
      </c>
    </row>
    <row r="39" spans="2:6" x14ac:dyDescent="0.2">
      <c r="B39" s="99" t="s">
        <v>330</v>
      </c>
      <c r="C39" s="100">
        <v>1.97</v>
      </c>
      <c r="D39" s="101">
        <v>1.49</v>
      </c>
      <c r="F39" s="58" t="s">
        <v>331</v>
      </c>
    </row>
    <row r="40" spans="2:6" x14ac:dyDescent="0.2">
      <c r="B40" s="69" t="s">
        <v>332</v>
      </c>
      <c r="C40" s="102">
        <v>0</v>
      </c>
      <c r="D40" s="103">
        <v>0</v>
      </c>
      <c r="F40" s="58" t="s">
        <v>331</v>
      </c>
    </row>
    <row r="41" spans="2:6" x14ac:dyDescent="0.2">
      <c r="B41" s="104" t="s">
        <v>333</v>
      </c>
      <c r="C41" s="105">
        <v>1.97</v>
      </c>
      <c r="D41" s="106">
        <v>1.49</v>
      </c>
      <c r="F41" s="58" t="s">
        <v>331</v>
      </c>
    </row>
    <row r="42" spans="2:6" x14ac:dyDescent="0.2">
      <c r="B42" s="66" t="s">
        <v>334</v>
      </c>
      <c r="C42" s="107">
        <v>0</v>
      </c>
      <c r="D42" s="108">
        <v>0</v>
      </c>
      <c r="F42" s="58" t="s">
        <v>331</v>
      </c>
    </row>
    <row r="43" spans="2:6" x14ac:dyDescent="0.2">
      <c r="B43" s="55" t="s">
        <v>24</v>
      </c>
      <c r="C43" s="57">
        <v>99649000000</v>
      </c>
      <c r="F43" s="58" t="s">
        <v>312</v>
      </c>
    </row>
    <row r="44" spans="2:6" x14ac:dyDescent="0.2">
      <c r="B44" s="59" t="s">
        <v>26</v>
      </c>
      <c r="C44" s="61">
        <v>22779000000</v>
      </c>
      <c r="F44" s="58" t="s">
        <v>312</v>
      </c>
    </row>
    <row r="45" spans="2:6" x14ac:dyDescent="0.2">
      <c r="B45" s="66" t="s">
        <v>26</v>
      </c>
      <c r="C45" s="68">
        <v>23136000000</v>
      </c>
      <c r="F45" s="58" t="s">
        <v>312</v>
      </c>
    </row>
    <row r="46" spans="2:6" x14ac:dyDescent="0.2">
      <c r="B46" s="69" t="s">
        <v>335</v>
      </c>
      <c r="C46" s="109">
        <v>0</v>
      </c>
      <c r="F46" s="58" t="s">
        <v>312</v>
      </c>
    </row>
    <row r="47" spans="2:6" x14ac:dyDescent="0.2">
      <c r="B47" s="59" t="s">
        <v>40</v>
      </c>
      <c r="C47" s="76">
        <v>-6704000000</v>
      </c>
      <c r="F47" s="58" t="s">
        <v>312</v>
      </c>
    </row>
    <row r="48" spans="2:6" ht="20.100000000000001" customHeight="1" x14ac:dyDescent="0.2">
      <c r="B48" s="209" t="s">
        <v>336</v>
      </c>
      <c r="C48" s="207"/>
      <c r="D48" s="207"/>
      <c r="E48" s="207"/>
      <c r="F48" s="207"/>
    </row>
    <row r="50" spans="2:6" ht="21.95" customHeight="1" x14ac:dyDescent="0.2">
      <c r="B50" s="51" t="s">
        <v>337</v>
      </c>
    </row>
    <row r="51" spans="2:6" ht="14.25" x14ac:dyDescent="0.2">
      <c r="B51" s="110" t="s">
        <v>338</v>
      </c>
    </row>
    <row r="52" spans="2:6" x14ac:dyDescent="0.2">
      <c r="B52" s="111" t="s">
        <v>339</v>
      </c>
    </row>
    <row r="53" spans="2:6" x14ac:dyDescent="0.2">
      <c r="B53" s="112" t="s">
        <v>340</v>
      </c>
    </row>
    <row r="54" spans="2:6" x14ac:dyDescent="0.2">
      <c r="B54" s="55" t="s">
        <v>100</v>
      </c>
      <c r="C54" s="56">
        <v>6722000000</v>
      </c>
      <c r="D54" s="56">
        <v>3298000000</v>
      </c>
      <c r="E54" s="57">
        <v>18234000000</v>
      </c>
      <c r="F54" s="58" t="s">
        <v>312</v>
      </c>
    </row>
    <row r="55" spans="2:6" x14ac:dyDescent="0.2">
      <c r="B55" s="59" t="s">
        <v>341</v>
      </c>
      <c r="C55" s="60">
        <v>10289000000</v>
      </c>
      <c r="D55" s="60">
        <v>9638000000</v>
      </c>
      <c r="E55" s="61">
        <v>8843000000</v>
      </c>
      <c r="F55" s="58" t="s">
        <v>312</v>
      </c>
    </row>
    <row r="56" spans="2:6" x14ac:dyDescent="0.2">
      <c r="B56" s="55" t="s">
        <v>104</v>
      </c>
      <c r="C56" s="67">
        <v>2177000000</v>
      </c>
      <c r="D56" s="67">
        <v>2270000000</v>
      </c>
      <c r="E56" s="68">
        <v>2420000000</v>
      </c>
      <c r="F56" s="58" t="s">
        <v>312</v>
      </c>
    </row>
    <row r="57" spans="2:6" x14ac:dyDescent="0.2">
      <c r="B57" s="59" t="s">
        <v>106</v>
      </c>
      <c r="C57" s="60">
        <v>17270000000</v>
      </c>
      <c r="D57" s="60">
        <v>15962000000</v>
      </c>
      <c r="E57" s="61">
        <v>19235000000</v>
      </c>
      <c r="F57" s="58" t="s">
        <v>312</v>
      </c>
    </row>
    <row r="58" spans="2:6" x14ac:dyDescent="0.2">
      <c r="B58" s="62" t="s">
        <v>108</v>
      </c>
      <c r="C58" s="63">
        <v>36458000000</v>
      </c>
      <c r="D58" s="63">
        <v>31168000000</v>
      </c>
      <c r="E58" s="64">
        <v>48732000000</v>
      </c>
      <c r="F58" s="58" t="s">
        <v>312</v>
      </c>
    </row>
    <row r="59" spans="2:6" x14ac:dyDescent="0.2">
      <c r="B59" s="78" t="s">
        <v>109</v>
      </c>
      <c r="C59" s="72">
        <v>128489000000</v>
      </c>
      <c r="D59" s="72">
        <v>128871000000</v>
      </c>
      <c r="E59" s="73">
        <v>131559000000</v>
      </c>
      <c r="F59" s="58" t="s">
        <v>312</v>
      </c>
    </row>
    <row r="60" spans="2:6" x14ac:dyDescent="0.2">
      <c r="B60" s="90" t="s">
        <v>111</v>
      </c>
      <c r="C60" s="67">
        <v>67854000000</v>
      </c>
      <c r="D60" s="67">
        <v>63432000000</v>
      </c>
      <c r="E60" s="68">
        <v>63425000000</v>
      </c>
      <c r="F60" s="58" t="s">
        <v>312</v>
      </c>
    </row>
    <row r="61" spans="2:6" x14ac:dyDescent="0.2">
      <c r="B61" s="87" t="s">
        <v>113</v>
      </c>
      <c r="C61" s="60">
        <v>127219000000</v>
      </c>
      <c r="D61" s="60">
        <v>127035000000</v>
      </c>
      <c r="E61" s="61">
        <v>128148000000</v>
      </c>
      <c r="F61" s="58" t="s">
        <v>312</v>
      </c>
    </row>
    <row r="62" spans="2:6" x14ac:dyDescent="0.2">
      <c r="B62" s="90" t="s">
        <v>115</v>
      </c>
      <c r="C62" s="67">
        <v>5283000000</v>
      </c>
      <c r="D62" s="67">
        <v>5255000000</v>
      </c>
      <c r="E62" s="68">
        <v>5254000000</v>
      </c>
      <c r="F62" s="58" t="s">
        <v>312</v>
      </c>
    </row>
    <row r="63" spans="2:6" x14ac:dyDescent="0.2">
      <c r="B63" s="87" t="s">
        <v>117</v>
      </c>
      <c r="C63" s="60">
        <v>1251000000</v>
      </c>
      <c r="D63" s="113">
        <v>295000000</v>
      </c>
      <c r="E63" s="61">
        <v>1106000000</v>
      </c>
      <c r="F63" s="58" t="s">
        <v>312</v>
      </c>
    </row>
    <row r="64" spans="2:6" x14ac:dyDescent="0.2">
      <c r="B64" s="90" t="s">
        <v>118</v>
      </c>
      <c r="C64" s="67">
        <v>20905000000</v>
      </c>
      <c r="D64" s="67">
        <v>20909000000</v>
      </c>
      <c r="E64" s="68">
        <v>22642000000</v>
      </c>
      <c r="F64" s="58" t="s">
        <v>312</v>
      </c>
    </row>
    <row r="65" spans="2:6" x14ac:dyDescent="0.2">
      <c r="B65" s="87" t="s">
        <v>119</v>
      </c>
      <c r="C65" s="60">
        <v>19601000000</v>
      </c>
      <c r="D65" s="60">
        <v>17830000000</v>
      </c>
      <c r="E65" s="61">
        <v>19332000000</v>
      </c>
      <c r="F65" s="58" t="s">
        <v>312</v>
      </c>
    </row>
    <row r="66" spans="2:6" x14ac:dyDescent="0.2">
      <c r="B66" s="74" t="s">
        <v>120</v>
      </c>
      <c r="C66" s="114">
        <v>407060000000</v>
      </c>
      <c r="D66" s="114">
        <v>394795000000</v>
      </c>
      <c r="E66" s="115">
        <v>420198000000</v>
      </c>
      <c r="F66" s="58" t="s">
        <v>312</v>
      </c>
    </row>
    <row r="67" spans="2:6" x14ac:dyDescent="0.2">
      <c r="B67" s="116" t="s">
        <v>342</v>
      </c>
    </row>
    <row r="68" spans="2:6" x14ac:dyDescent="0.2">
      <c r="B68" s="112" t="s">
        <v>343</v>
      </c>
    </row>
    <row r="69" spans="2:6" x14ac:dyDescent="0.2">
      <c r="B69" s="55" t="s">
        <v>121</v>
      </c>
      <c r="C69" s="56">
        <v>9477000000</v>
      </c>
      <c r="D69" s="56">
        <v>5089000000</v>
      </c>
      <c r="E69" s="57">
        <v>9011000000</v>
      </c>
      <c r="F69" s="58" t="s">
        <v>312</v>
      </c>
    </row>
    <row r="70" spans="2:6" x14ac:dyDescent="0.2">
      <c r="B70" s="59" t="s">
        <v>123</v>
      </c>
      <c r="C70" s="60">
        <v>35852000000</v>
      </c>
      <c r="D70" s="60">
        <v>35657000000</v>
      </c>
      <c r="E70" s="61">
        <v>38514000000</v>
      </c>
      <c r="F70" s="58" t="s">
        <v>312</v>
      </c>
    </row>
    <row r="71" spans="2:6" x14ac:dyDescent="0.2">
      <c r="B71" s="55" t="s">
        <v>125</v>
      </c>
      <c r="C71" s="67">
        <v>3778000000</v>
      </c>
      <c r="D71" s="67">
        <v>4099000000</v>
      </c>
      <c r="E71" s="68">
        <v>4266000000</v>
      </c>
      <c r="F71" s="58" t="s">
        <v>312</v>
      </c>
    </row>
    <row r="72" spans="2:6" x14ac:dyDescent="0.2">
      <c r="B72" s="59" t="s">
        <v>126</v>
      </c>
      <c r="C72" s="60">
        <v>2020000000</v>
      </c>
      <c r="D72" s="60">
        <v>2027000000</v>
      </c>
      <c r="E72" s="61">
        <v>1989000000</v>
      </c>
      <c r="F72" s="58" t="s">
        <v>312</v>
      </c>
    </row>
    <row r="73" spans="2:6" x14ac:dyDescent="0.2">
      <c r="B73" s="62" t="s">
        <v>127</v>
      </c>
      <c r="C73" s="63">
        <v>51127000000</v>
      </c>
      <c r="D73" s="63">
        <v>46872000000</v>
      </c>
      <c r="E73" s="64">
        <v>53780000000</v>
      </c>
      <c r="F73" s="58" t="s">
        <v>312</v>
      </c>
    </row>
    <row r="74" spans="2:6" x14ac:dyDescent="0.2">
      <c r="B74" s="78" t="s">
        <v>128</v>
      </c>
      <c r="C74" s="72">
        <v>127854000000</v>
      </c>
      <c r="D74" s="72">
        <v>118443000000</v>
      </c>
      <c r="E74" s="73">
        <v>127089000000</v>
      </c>
      <c r="F74" s="58" t="s">
        <v>312</v>
      </c>
    </row>
    <row r="75" spans="2:6" x14ac:dyDescent="0.2">
      <c r="B75" s="90" t="s">
        <v>344</v>
      </c>
    </row>
    <row r="76" spans="2:6" x14ac:dyDescent="0.2">
      <c r="B76" s="59" t="s">
        <v>129</v>
      </c>
      <c r="C76" s="60">
        <v>58666000000</v>
      </c>
      <c r="D76" s="60">
        <v>58939000000</v>
      </c>
      <c r="E76" s="61">
        <v>58312000000</v>
      </c>
      <c r="F76" s="58" t="s">
        <v>312</v>
      </c>
    </row>
    <row r="77" spans="2:6" x14ac:dyDescent="0.2">
      <c r="B77" s="55" t="s">
        <v>130</v>
      </c>
      <c r="C77" s="67">
        <v>8734000000</v>
      </c>
      <c r="D77" s="67">
        <v>9025000000</v>
      </c>
      <c r="E77" s="68">
        <v>8478000000</v>
      </c>
      <c r="F77" s="58" t="s">
        <v>312</v>
      </c>
    </row>
    <row r="78" spans="2:6" x14ac:dyDescent="0.2">
      <c r="B78" s="59" t="s">
        <v>131</v>
      </c>
      <c r="C78" s="60">
        <v>17568000000</v>
      </c>
      <c r="D78" s="60">
        <v>17391000000</v>
      </c>
      <c r="E78" s="61">
        <v>18943000000</v>
      </c>
      <c r="F78" s="58" t="s">
        <v>312</v>
      </c>
    </row>
    <row r="79" spans="2:6" x14ac:dyDescent="0.2">
      <c r="B79" s="55" t="s">
        <v>132</v>
      </c>
      <c r="C79" s="67">
        <v>23696000000</v>
      </c>
      <c r="D79" s="67">
        <v>23900000000</v>
      </c>
      <c r="E79" s="68">
        <v>25104000000</v>
      </c>
      <c r="F79" s="58" t="s">
        <v>312</v>
      </c>
    </row>
    <row r="80" spans="2:6" x14ac:dyDescent="0.2">
      <c r="B80" s="71" t="s">
        <v>133</v>
      </c>
      <c r="C80" s="72">
        <v>108664000000</v>
      </c>
      <c r="D80" s="72">
        <v>109255000000</v>
      </c>
      <c r="E80" s="73">
        <v>110837000000</v>
      </c>
      <c r="F80" s="58" t="s">
        <v>312</v>
      </c>
    </row>
    <row r="81" spans="2:6" x14ac:dyDescent="0.2">
      <c r="B81" s="74" t="s">
        <v>134</v>
      </c>
      <c r="C81" s="63">
        <v>1973000000</v>
      </c>
      <c r="D81" s="63">
        <v>1980000000</v>
      </c>
      <c r="E81" s="64">
        <v>2001000000</v>
      </c>
      <c r="F81" s="58" t="s">
        <v>312</v>
      </c>
    </row>
    <row r="82" spans="2:6" x14ac:dyDescent="0.2">
      <c r="B82" s="87" t="s">
        <v>345</v>
      </c>
    </row>
    <row r="83" spans="2:6" x14ac:dyDescent="0.2">
      <c r="B83" s="69" t="s">
        <v>346</v>
      </c>
      <c r="C83" s="117">
        <v>0</v>
      </c>
      <c r="D83" s="117">
        <v>0</v>
      </c>
      <c r="E83" s="109">
        <v>0</v>
      </c>
      <c r="F83" s="58" t="s">
        <v>312</v>
      </c>
    </row>
    <row r="84" spans="2:6" ht="25.5" x14ac:dyDescent="0.2">
      <c r="B84" s="66" t="s">
        <v>347</v>
      </c>
      <c r="C84" s="97">
        <v>0</v>
      </c>
      <c r="D84" s="97">
        <v>0</v>
      </c>
      <c r="E84" s="98">
        <v>0</v>
      </c>
      <c r="F84" s="58" t="s">
        <v>312</v>
      </c>
    </row>
    <row r="85" spans="2:6" x14ac:dyDescent="0.2">
      <c r="B85" s="69" t="s">
        <v>348</v>
      </c>
      <c r="C85" s="117">
        <v>0</v>
      </c>
      <c r="D85" s="117">
        <v>0</v>
      </c>
      <c r="E85" s="109">
        <v>0</v>
      </c>
      <c r="F85" s="58" t="s">
        <v>312</v>
      </c>
    </row>
    <row r="86" spans="2:6" ht="25.5" x14ac:dyDescent="0.2">
      <c r="B86" s="55" t="s">
        <v>349</v>
      </c>
      <c r="C86" s="67">
        <v>7621000000</v>
      </c>
      <c r="D86" s="67">
        <v>7621000000</v>
      </c>
      <c r="E86" s="68">
        <v>7621000000</v>
      </c>
      <c r="F86" s="58" t="s">
        <v>312</v>
      </c>
    </row>
    <row r="87" spans="2:6" x14ac:dyDescent="0.2">
      <c r="B87" s="59" t="s">
        <v>142</v>
      </c>
      <c r="C87" s="60">
        <v>114519000000</v>
      </c>
      <c r="D87" s="60">
        <v>109108000000</v>
      </c>
      <c r="E87" s="61">
        <v>106533000000</v>
      </c>
      <c r="F87" s="58" t="s">
        <v>312</v>
      </c>
    </row>
    <row r="88" spans="2:6" x14ac:dyDescent="0.2">
      <c r="B88" s="55" t="s">
        <v>143</v>
      </c>
      <c r="C88" s="80">
        <v>-5015000000</v>
      </c>
      <c r="D88" s="67">
        <v>1871000000</v>
      </c>
      <c r="E88" s="68">
        <v>15768000000</v>
      </c>
      <c r="F88" s="58" t="s">
        <v>312</v>
      </c>
    </row>
    <row r="89" spans="2:6" ht="25.5" x14ac:dyDescent="0.2">
      <c r="B89" s="59" t="s">
        <v>350</v>
      </c>
      <c r="C89" s="75">
        <v>-16128000000</v>
      </c>
      <c r="D89" s="75">
        <v>-15023000000</v>
      </c>
      <c r="E89" s="76">
        <v>-18529000000</v>
      </c>
      <c r="F89" s="58" t="s">
        <v>312</v>
      </c>
    </row>
    <row r="90" spans="2:6" x14ac:dyDescent="0.2">
      <c r="B90" s="55" t="s">
        <v>147</v>
      </c>
      <c r="C90" s="67">
        <v>2300000000</v>
      </c>
      <c r="D90" s="118">
        <v>795000000</v>
      </c>
      <c r="E90" s="119">
        <v>-860000000</v>
      </c>
      <c r="F90" s="58" t="s">
        <v>312</v>
      </c>
    </row>
    <row r="91" spans="2:6" x14ac:dyDescent="0.2">
      <c r="B91" s="59" t="s">
        <v>148</v>
      </c>
      <c r="C91" s="60">
        <v>14145000000</v>
      </c>
      <c r="D91" s="60">
        <v>13873000000</v>
      </c>
      <c r="E91" s="61">
        <v>15958000000</v>
      </c>
      <c r="F91" s="58" t="s">
        <v>312</v>
      </c>
    </row>
    <row r="92" spans="2:6" x14ac:dyDescent="0.2">
      <c r="B92" s="62" t="s">
        <v>150</v>
      </c>
      <c r="C92" s="63">
        <v>117442000000</v>
      </c>
      <c r="D92" s="63">
        <v>118245000000</v>
      </c>
      <c r="E92" s="64">
        <v>126491000000</v>
      </c>
      <c r="F92" s="58" t="s">
        <v>312</v>
      </c>
    </row>
    <row r="93" spans="2:6" x14ac:dyDescent="0.2">
      <c r="B93" s="120" t="s">
        <v>151</v>
      </c>
      <c r="C93" s="121">
        <v>407060000000</v>
      </c>
      <c r="D93" s="121">
        <v>394795000000</v>
      </c>
      <c r="E93" s="122">
        <v>420198000000</v>
      </c>
      <c r="F93" s="58" t="s">
        <v>312</v>
      </c>
    </row>
    <row r="94" spans="2:6" x14ac:dyDescent="0.2">
      <c r="B94" s="96" t="s">
        <v>326</v>
      </c>
    </row>
    <row r="95" spans="2:6" x14ac:dyDescent="0.2">
      <c r="B95" s="59" t="s">
        <v>106</v>
      </c>
      <c r="C95" s="61">
        <v>17270000000</v>
      </c>
      <c r="F95" s="58" t="s">
        <v>312</v>
      </c>
    </row>
    <row r="96" spans="2:6" x14ac:dyDescent="0.2">
      <c r="B96" s="59" t="s">
        <v>351</v>
      </c>
      <c r="C96" s="109">
        <v>0</v>
      </c>
      <c r="F96" s="58" t="s">
        <v>312</v>
      </c>
    </row>
    <row r="97" spans="2:6" ht="20.100000000000001" customHeight="1" x14ac:dyDescent="0.2">
      <c r="B97" s="209" t="s">
        <v>336</v>
      </c>
      <c r="C97" s="207"/>
      <c r="D97" s="207"/>
      <c r="E97" s="207"/>
      <c r="F97" s="207"/>
    </row>
    <row r="99" spans="2:6" ht="21.95" customHeight="1" x14ac:dyDescent="0.2">
      <c r="B99" s="51" t="s">
        <v>352</v>
      </c>
    </row>
    <row r="100" spans="2:6" ht="14.25" x14ac:dyDescent="0.2">
      <c r="B100" s="53" t="s">
        <v>353</v>
      </c>
    </row>
    <row r="101" spans="2:6" ht="13.5" x14ac:dyDescent="0.25">
      <c r="B101" s="54" t="s">
        <v>354</v>
      </c>
    </row>
    <row r="102" spans="2:6" x14ac:dyDescent="0.2">
      <c r="B102" s="55" t="s">
        <v>156</v>
      </c>
      <c r="C102" s="56">
        <v>15623000000</v>
      </c>
      <c r="D102" s="56">
        <v>12253000000</v>
      </c>
      <c r="E102" s="57">
        <v>23386000000</v>
      </c>
      <c r="F102" s="58" t="s">
        <v>312</v>
      </c>
    </row>
    <row r="103" spans="2:6" ht="25.5" x14ac:dyDescent="0.2">
      <c r="B103" s="59" t="s">
        <v>355</v>
      </c>
    </row>
    <row r="104" spans="2:6" x14ac:dyDescent="0.2">
      <c r="B104" s="66" t="s">
        <v>35</v>
      </c>
      <c r="C104" s="67">
        <v>18777000000</v>
      </c>
      <c r="D104" s="67">
        <v>20580000000</v>
      </c>
      <c r="E104" s="68">
        <v>20886000000</v>
      </c>
      <c r="F104" s="58" t="s">
        <v>312</v>
      </c>
    </row>
    <row r="105" spans="2:6" x14ac:dyDescent="0.2">
      <c r="B105" s="69" t="s">
        <v>159</v>
      </c>
      <c r="C105" s="60">
        <v>1969000000</v>
      </c>
      <c r="D105" s="60">
        <v>1969000000</v>
      </c>
      <c r="E105" s="61">
        <v>2271000000</v>
      </c>
      <c r="F105" s="58" t="s">
        <v>312</v>
      </c>
    </row>
    <row r="106" spans="2:6" x14ac:dyDescent="0.2">
      <c r="B106" s="66" t="s">
        <v>33</v>
      </c>
      <c r="C106" s="67">
        <v>1193000000</v>
      </c>
      <c r="D106" s="67">
        <v>5075000000</v>
      </c>
      <c r="E106" s="123">
        <v>838000000</v>
      </c>
      <c r="F106" s="58" t="s">
        <v>312</v>
      </c>
    </row>
    <row r="107" spans="2:6" x14ac:dyDescent="0.2">
      <c r="B107" s="69" t="s">
        <v>161</v>
      </c>
      <c r="C107" s="75">
        <v>-2552000000</v>
      </c>
      <c r="D107" s="75">
        <v>-1883000000</v>
      </c>
      <c r="E107" s="76">
        <v>-1588000000</v>
      </c>
      <c r="F107" s="58" t="s">
        <v>312</v>
      </c>
    </row>
    <row r="108" spans="2:6" ht="25.5" x14ac:dyDescent="0.2">
      <c r="B108" s="66" t="s">
        <v>163</v>
      </c>
      <c r="C108" s="67">
        <v>1594000000</v>
      </c>
      <c r="D108" s="118">
        <v>56000000</v>
      </c>
      <c r="E108" s="123">
        <v>519000000</v>
      </c>
      <c r="F108" s="58" t="s">
        <v>312</v>
      </c>
    </row>
    <row r="109" spans="2:6" x14ac:dyDescent="0.2">
      <c r="B109" s="69" t="s">
        <v>164</v>
      </c>
      <c r="C109" s="113">
        <v>441000000</v>
      </c>
      <c r="D109" s="113">
        <v>80000000</v>
      </c>
      <c r="E109" s="76">
        <v>-5889000000</v>
      </c>
      <c r="F109" s="58" t="s">
        <v>312</v>
      </c>
    </row>
    <row r="110" spans="2:6" x14ac:dyDescent="0.2">
      <c r="B110" s="55" t="s">
        <v>356</v>
      </c>
    </row>
    <row r="111" spans="2:6" x14ac:dyDescent="0.2">
      <c r="B111" s="69" t="s">
        <v>165</v>
      </c>
      <c r="C111" s="113">
        <v>82000000</v>
      </c>
      <c r="D111" s="113">
        <v>123000000</v>
      </c>
      <c r="E111" s="76">
        <v>-1526000000</v>
      </c>
      <c r="F111" s="58" t="s">
        <v>312</v>
      </c>
    </row>
    <row r="112" spans="2:6" x14ac:dyDescent="0.2">
      <c r="B112" s="66" t="s">
        <v>167</v>
      </c>
      <c r="C112" s="124">
        <v>-133000000</v>
      </c>
      <c r="D112" s="80">
        <v>-1846000000</v>
      </c>
      <c r="E112" s="123">
        <v>324000000</v>
      </c>
      <c r="F112" s="58" t="s">
        <v>312</v>
      </c>
    </row>
    <row r="113" spans="2:6" x14ac:dyDescent="0.2">
      <c r="B113" s="69" t="s">
        <v>168</v>
      </c>
      <c r="C113" s="75">
        <v>-1006000000</v>
      </c>
      <c r="D113" s="113">
        <v>160000000</v>
      </c>
      <c r="E113" s="76">
        <v>-1208000000</v>
      </c>
      <c r="F113" s="58" t="s">
        <v>312</v>
      </c>
    </row>
    <row r="114" spans="2:6" x14ac:dyDescent="0.2">
      <c r="B114" s="66" t="s">
        <v>169</v>
      </c>
      <c r="C114" s="118">
        <v>747000000</v>
      </c>
      <c r="D114" s="118">
        <v>70000000</v>
      </c>
      <c r="E114" s="119">
        <v>-460000000</v>
      </c>
      <c r="F114" s="58" t="s">
        <v>312</v>
      </c>
    </row>
    <row r="115" spans="2:6" x14ac:dyDescent="0.2">
      <c r="B115" s="69" t="s">
        <v>171</v>
      </c>
      <c r="C115" s="75">
        <v>-1574000000</v>
      </c>
      <c r="D115" s="75">
        <v>-1104000000</v>
      </c>
      <c r="E115" s="70">
        <v>884000000</v>
      </c>
      <c r="F115" s="58" t="s">
        <v>312</v>
      </c>
    </row>
    <row r="116" spans="2:6" x14ac:dyDescent="0.2">
      <c r="B116" s="55" t="s">
        <v>172</v>
      </c>
      <c r="C116" s="67">
        <v>2618000000</v>
      </c>
      <c r="D116" s="67">
        <v>1978000000</v>
      </c>
      <c r="E116" s="68">
        <v>2226000000</v>
      </c>
      <c r="F116" s="58" t="s">
        <v>312</v>
      </c>
    </row>
    <row r="117" spans="2:6" x14ac:dyDescent="0.2">
      <c r="B117" s="59" t="s">
        <v>173</v>
      </c>
      <c r="C117" s="125">
        <v>-735000000</v>
      </c>
      <c r="D117" s="125">
        <v>-166000000</v>
      </c>
      <c r="E117" s="76">
        <v>-1436000000</v>
      </c>
      <c r="F117" s="58" t="s">
        <v>312</v>
      </c>
    </row>
    <row r="118" spans="2:6" x14ac:dyDescent="0.2">
      <c r="B118" s="55" t="s">
        <v>174</v>
      </c>
      <c r="C118" s="67">
        <v>1270000000</v>
      </c>
      <c r="D118" s="67">
        <v>1426000000</v>
      </c>
      <c r="E118" s="68">
        <v>1057000000</v>
      </c>
      <c r="F118" s="58" t="s">
        <v>312</v>
      </c>
    </row>
    <row r="119" spans="2:6" x14ac:dyDescent="0.2">
      <c r="B119" s="71" t="s">
        <v>175</v>
      </c>
      <c r="C119" s="72">
        <v>22691000000</v>
      </c>
      <c r="D119" s="72">
        <v>26518000000</v>
      </c>
      <c r="E119" s="73">
        <v>16898000000</v>
      </c>
      <c r="F119" s="58" t="s">
        <v>312</v>
      </c>
    </row>
    <row r="120" spans="2:6" x14ac:dyDescent="0.2">
      <c r="B120" s="74" t="s">
        <v>357</v>
      </c>
      <c r="C120" s="63">
        <v>38314000000</v>
      </c>
      <c r="D120" s="63">
        <v>38771000000</v>
      </c>
      <c r="E120" s="64">
        <v>40284000000</v>
      </c>
      <c r="F120" s="58" t="s">
        <v>312</v>
      </c>
    </row>
    <row r="121" spans="2:6" ht="13.5" x14ac:dyDescent="0.25">
      <c r="B121" s="126" t="s">
        <v>358</v>
      </c>
    </row>
    <row r="122" spans="2:6" x14ac:dyDescent="0.2">
      <c r="B122" s="55" t="s">
        <v>184</v>
      </c>
      <c r="C122" s="80">
        <v>-17853000000</v>
      </c>
      <c r="D122" s="80">
        <v>-20263000000</v>
      </c>
      <c r="E122" s="81">
        <v>-20842000000</v>
      </c>
      <c r="F122" s="58" t="s">
        <v>312</v>
      </c>
    </row>
    <row r="123" spans="2:6" x14ac:dyDescent="0.2">
      <c r="B123" s="59" t="s">
        <v>186</v>
      </c>
      <c r="C123" s="75">
        <v>-2942000000</v>
      </c>
      <c r="D123" s="125">
        <v>-380000000</v>
      </c>
      <c r="E123" s="127">
        <v>-379000000</v>
      </c>
      <c r="F123" s="58" t="s">
        <v>312</v>
      </c>
    </row>
    <row r="124" spans="2:6" x14ac:dyDescent="0.2">
      <c r="B124" s="55" t="s">
        <v>188</v>
      </c>
      <c r="C124" s="118">
        <v>72000000</v>
      </c>
      <c r="D124" s="118">
        <v>75000000</v>
      </c>
      <c r="E124" s="68">
        <v>3218000000</v>
      </c>
      <c r="F124" s="58" t="s">
        <v>312</v>
      </c>
    </row>
    <row r="125" spans="2:6" x14ac:dyDescent="0.2">
      <c r="B125" s="59" t="s">
        <v>190</v>
      </c>
      <c r="D125" s="70">
        <v>928000000</v>
      </c>
      <c r="E125" s="109">
        <v>0</v>
      </c>
      <c r="F125" s="58" t="s">
        <v>312</v>
      </c>
    </row>
    <row r="126" spans="2:6" x14ac:dyDescent="0.2">
      <c r="B126" s="59" t="s">
        <v>190</v>
      </c>
      <c r="C126" s="60">
        <v>2049000000</v>
      </c>
      <c r="D126" s="113">
        <v>928000000</v>
      </c>
      <c r="F126" s="58" t="s">
        <v>312</v>
      </c>
    </row>
    <row r="127" spans="2:6" x14ac:dyDescent="0.2">
      <c r="B127" s="55" t="s">
        <v>191</v>
      </c>
      <c r="C127" s="124">
        <v>-902000000</v>
      </c>
      <c r="D127" s="67">
        <v>2575000000</v>
      </c>
      <c r="E127" s="123">
        <v>181000000</v>
      </c>
      <c r="F127" s="58" t="s">
        <v>312</v>
      </c>
    </row>
    <row r="128" spans="2:6" x14ac:dyDescent="0.2">
      <c r="B128" s="59" t="s">
        <v>174</v>
      </c>
      <c r="C128" s="125">
        <v>-84000000</v>
      </c>
      <c r="D128" s="125">
        <v>-425000000</v>
      </c>
      <c r="E128" s="127">
        <v>-955000000</v>
      </c>
      <c r="F128" s="58" t="s">
        <v>312</v>
      </c>
    </row>
    <row r="129" spans="2:6" x14ac:dyDescent="0.2">
      <c r="B129" s="74" t="s">
        <v>359</v>
      </c>
      <c r="C129" s="77">
        <v>-19660000000</v>
      </c>
      <c r="D129" s="77">
        <v>-17490000000</v>
      </c>
      <c r="E129" s="128">
        <v>-18777000000</v>
      </c>
      <c r="F129" s="58" t="s">
        <v>312</v>
      </c>
    </row>
    <row r="130" spans="2:6" ht="13.5" x14ac:dyDescent="0.25">
      <c r="B130" s="126" t="s">
        <v>360</v>
      </c>
    </row>
    <row r="131" spans="2:6" ht="25.5" x14ac:dyDescent="0.2">
      <c r="B131" s="55" t="s">
        <v>195</v>
      </c>
      <c r="C131" s="124">
        <v>-914000000</v>
      </c>
      <c r="D131" s="97">
        <v>0</v>
      </c>
      <c r="E131" s="98">
        <v>0</v>
      </c>
      <c r="F131" s="58" t="s">
        <v>312</v>
      </c>
    </row>
    <row r="132" spans="2:6" x14ac:dyDescent="0.2">
      <c r="B132" s="59" t="s">
        <v>197</v>
      </c>
      <c r="C132" s="60">
        <v>5406000000</v>
      </c>
      <c r="D132" s="113">
        <v>491000000</v>
      </c>
      <c r="E132" s="109">
        <v>0</v>
      </c>
      <c r="F132" s="58" t="s">
        <v>312</v>
      </c>
    </row>
    <row r="133" spans="2:6" x14ac:dyDescent="0.2">
      <c r="B133" s="55" t="s">
        <v>198</v>
      </c>
      <c r="C133" s="80">
        <v>-3415000000</v>
      </c>
      <c r="D133" s="80">
        <v>-2487000000</v>
      </c>
      <c r="E133" s="98">
        <v>0</v>
      </c>
      <c r="F133" s="58" t="s">
        <v>312</v>
      </c>
    </row>
    <row r="134" spans="2:6" x14ac:dyDescent="0.2">
      <c r="B134" s="59" t="s">
        <v>199</v>
      </c>
      <c r="C134" s="60">
        <v>10004000000</v>
      </c>
      <c r="D134" s="113">
        <v>19000000</v>
      </c>
      <c r="E134" s="61">
        <v>14027000000</v>
      </c>
      <c r="F134" s="58" t="s">
        <v>312</v>
      </c>
    </row>
    <row r="135" spans="2:6" x14ac:dyDescent="0.2">
      <c r="B135" s="55" t="s">
        <v>200</v>
      </c>
      <c r="C135" s="80">
        <v>-12044000000</v>
      </c>
      <c r="D135" s="80">
        <v>-10297000000</v>
      </c>
      <c r="E135" s="81">
        <v>-5528000000</v>
      </c>
      <c r="F135" s="58" t="s">
        <v>312</v>
      </c>
    </row>
    <row r="136" spans="2:6" x14ac:dyDescent="0.2">
      <c r="B136" s="59" t="s">
        <v>201</v>
      </c>
      <c r="C136" s="125">
        <v>-130000000</v>
      </c>
      <c r="D136" s="117">
        <v>0</v>
      </c>
      <c r="E136" s="109">
        <v>0</v>
      </c>
      <c r="F136" s="58" t="s">
        <v>312</v>
      </c>
    </row>
    <row r="137" spans="2:6" x14ac:dyDescent="0.2">
      <c r="B137" s="55" t="s">
        <v>202</v>
      </c>
      <c r="C137" s="80">
        <v>-5742000000</v>
      </c>
      <c r="D137" s="80">
        <v>-1792000000</v>
      </c>
      <c r="E137" s="81">
        <v>-1181000000</v>
      </c>
      <c r="F137" s="58" t="s">
        <v>312</v>
      </c>
    </row>
    <row r="138" spans="2:6" x14ac:dyDescent="0.2">
      <c r="B138" s="59" t="s">
        <v>205</v>
      </c>
      <c r="C138" s="117">
        <v>0</v>
      </c>
      <c r="D138" s="117">
        <v>0</v>
      </c>
      <c r="E138" s="76">
        <v>-2075000000</v>
      </c>
      <c r="F138" s="58" t="s">
        <v>312</v>
      </c>
    </row>
    <row r="139" spans="2:6" x14ac:dyDescent="0.2">
      <c r="B139" s="55" t="s">
        <v>206</v>
      </c>
      <c r="C139" s="124">
        <v>-194000000</v>
      </c>
      <c r="D139" s="124">
        <v>-215000000</v>
      </c>
      <c r="E139" s="81">
        <v>-4500000000</v>
      </c>
      <c r="F139" s="58" t="s">
        <v>312</v>
      </c>
    </row>
    <row r="140" spans="2:6" x14ac:dyDescent="0.2">
      <c r="B140" s="59" t="s">
        <v>208</v>
      </c>
      <c r="C140" s="113">
        <v>3000000</v>
      </c>
      <c r="D140" s="113">
        <v>15000000</v>
      </c>
      <c r="E140" s="70">
        <v>21000000</v>
      </c>
      <c r="F140" s="58" t="s">
        <v>312</v>
      </c>
    </row>
    <row r="141" spans="2:6" x14ac:dyDescent="0.2">
      <c r="B141" s="55" t="s">
        <v>209</v>
      </c>
      <c r="C141" s="67">
        <v>7151000000</v>
      </c>
      <c r="D141" s="97">
        <v>0</v>
      </c>
      <c r="E141" s="68">
        <v>2221000000</v>
      </c>
      <c r="F141" s="58" t="s">
        <v>312</v>
      </c>
    </row>
    <row r="142" spans="2:6" x14ac:dyDescent="0.2">
      <c r="B142" s="59" t="s">
        <v>210</v>
      </c>
      <c r="C142" s="75">
        <v>-5333000000</v>
      </c>
      <c r="D142" s="117">
        <v>0</v>
      </c>
      <c r="E142" s="127">
        <v>-65000000</v>
      </c>
      <c r="F142" s="58" t="s">
        <v>312</v>
      </c>
    </row>
    <row r="143" spans="2:6" x14ac:dyDescent="0.2">
      <c r="B143" s="55" t="s">
        <v>211</v>
      </c>
      <c r="C143" s="80">
        <v>-8136000000</v>
      </c>
      <c r="D143" s="80">
        <v>-8208000000</v>
      </c>
      <c r="E143" s="81">
        <v>-8180000000</v>
      </c>
      <c r="F143" s="58" t="s">
        <v>312</v>
      </c>
    </row>
    <row r="144" spans="2:6" x14ac:dyDescent="0.2">
      <c r="B144" s="59" t="s">
        <v>174</v>
      </c>
      <c r="C144" s="75">
        <v>-2270000000</v>
      </c>
      <c r="D144" s="75">
        <v>-2234000000</v>
      </c>
      <c r="E144" s="76">
        <v>-1126000000</v>
      </c>
      <c r="F144" s="58" t="s">
        <v>312</v>
      </c>
    </row>
    <row r="145" spans="2:6" x14ac:dyDescent="0.2">
      <c r="B145" s="74" t="s">
        <v>361</v>
      </c>
      <c r="C145" s="77">
        <v>-15614000000</v>
      </c>
      <c r="D145" s="77">
        <v>-24708000000</v>
      </c>
      <c r="E145" s="128">
        <v>-6386000000</v>
      </c>
      <c r="F145" s="58" t="s">
        <v>312</v>
      </c>
    </row>
    <row r="146" spans="2:6" x14ac:dyDescent="0.2">
      <c r="B146" s="71" t="s">
        <v>362</v>
      </c>
      <c r="C146" s="72">
        <v>3040000000</v>
      </c>
      <c r="D146" s="129">
        <v>-3427000000</v>
      </c>
      <c r="E146" s="73">
        <v>15121000000</v>
      </c>
      <c r="F146" s="58" t="s">
        <v>312</v>
      </c>
    </row>
    <row r="147" spans="2:6" x14ac:dyDescent="0.2">
      <c r="B147" s="55" t="s">
        <v>363</v>
      </c>
      <c r="C147" s="67">
        <v>3793000000</v>
      </c>
      <c r="D147" s="67">
        <v>6833000000</v>
      </c>
      <c r="E147" s="68">
        <v>3406000000</v>
      </c>
      <c r="F147" s="58" t="s">
        <v>312</v>
      </c>
    </row>
    <row r="148" spans="2:6" x14ac:dyDescent="0.2">
      <c r="B148" s="120" t="s">
        <v>364</v>
      </c>
      <c r="C148" s="121">
        <v>6833000000</v>
      </c>
      <c r="D148" s="121">
        <v>3406000000</v>
      </c>
      <c r="E148" s="122">
        <v>18527000000</v>
      </c>
      <c r="F148" s="58" t="s">
        <v>312</v>
      </c>
    </row>
    <row r="149" spans="2:6" x14ac:dyDescent="0.2">
      <c r="B149" s="96" t="s">
        <v>326</v>
      </c>
    </row>
    <row r="150" spans="2:6" ht="25.5" x14ac:dyDescent="0.2">
      <c r="B150" s="59" t="s">
        <v>365</v>
      </c>
    </row>
    <row r="151" spans="2:6" x14ac:dyDescent="0.2">
      <c r="B151" s="66" t="s">
        <v>366</v>
      </c>
      <c r="C151" s="67">
        <v>3037000000</v>
      </c>
      <c r="D151" s="68">
        <v>1570000000</v>
      </c>
      <c r="F151" s="58" t="s">
        <v>312</v>
      </c>
    </row>
    <row r="152" spans="2:6" x14ac:dyDescent="0.2">
      <c r="B152" s="69" t="s">
        <v>367</v>
      </c>
      <c r="C152" s="113">
        <v>441000000</v>
      </c>
      <c r="D152" s="70">
        <v>80000000</v>
      </c>
      <c r="F152" s="58" t="s">
        <v>312</v>
      </c>
    </row>
    <row r="153" spans="2:6" x14ac:dyDescent="0.2">
      <c r="B153" s="74" t="s">
        <v>368</v>
      </c>
      <c r="C153" s="63">
        <v>38314000000</v>
      </c>
      <c r="D153" s="64">
        <v>38771000000</v>
      </c>
      <c r="F153" s="58" t="s">
        <v>312</v>
      </c>
    </row>
    <row r="154" spans="2:6" x14ac:dyDescent="0.2">
      <c r="B154" s="74" t="s">
        <v>369</v>
      </c>
      <c r="C154" s="77">
        <v>-19660000000</v>
      </c>
      <c r="D154" s="128">
        <v>-17490000000</v>
      </c>
      <c r="F154" s="58" t="s">
        <v>312</v>
      </c>
    </row>
    <row r="155" spans="2:6" x14ac:dyDescent="0.2">
      <c r="B155" s="78" t="s">
        <v>370</v>
      </c>
      <c r="C155" s="129">
        <v>-15614000000</v>
      </c>
      <c r="D155" s="130">
        <v>-24708000000</v>
      </c>
      <c r="F155" s="58" t="s">
        <v>312</v>
      </c>
    </row>
    <row r="156" spans="2:6" ht="25.5" x14ac:dyDescent="0.2">
      <c r="B156" s="62" t="s">
        <v>371</v>
      </c>
      <c r="C156" s="63">
        <v>3040000000</v>
      </c>
      <c r="D156" s="128">
        <v>-3427000000</v>
      </c>
      <c r="F156" s="58" t="s">
        <v>312</v>
      </c>
    </row>
    <row r="157" spans="2:6" x14ac:dyDescent="0.2">
      <c r="B157" s="78" t="s">
        <v>372</v>
      </c>
    </row>
    <row r="158" spans="2:6" x14ac:dyDescent="0.2">
      <c r="B158" s="55" t="s">
        <v>373</v>
      </c>
      <c r="C158" s="97">
        <v>0</v>
      </c>
      <c r="D158" s="98">
        <v>0</v>
      </c>
      <c r="F158" s="58" t="s">
        <v>312</v>
      </c>
    </row>
    <row r="159" spans="2:6" x14ac:dyDescent="0.2">
      <c r="B159" s="59" t="s">
        <v>374</v>
      </c>
      <c r="C159" s="117">
        <v>0</v>
      </c>
      <c r="D159" s="109">
        <v>0</v>
      </c>
      <c r="F159" s="58" t="s">
        <v>312</v>
      </c>
    </row>
    <row r="160" spans="2:6" x14ac:dyDescent="0.2">
      <c r="B160" s="55" t="s">
        <v>375</v>
      </c>
      <c r="C160" s="97">
        <v>0</v>
      </c>
      <c r="D160" s="98">
        <v>0</v>
      </c>
      <c r="F160" s="58" t="s">
        <v>312</v>
      </c>
    </row>
    <row r="161" spans="2:6" ht="25.5" x14ac:dyDescent="0.2">
      <c r="B161" s="71" t="s">
        <v>376</v>
      </c>
      <c r="C161" s="131">
        <v>0</v>
      </c>
      <c r="D161" s="132">
        <v>0</v>
      </c>
      <c r="F161" s="58" t="s">
        <v>312</v>
      </c>
    </row>
    <row r="162" spans="2:6" x14ac:dyDescent="0.2">
      <c r="B162" s="59" t="s">
        <v>363</v>
      </c>
      <c r="C162" s="60">
        <v>3793000000</v>
      </c>
      <c r="D162" s="61">
        <v>6833000000</v>
      </c>
      <c r="F162" s="58" t="s">
        <v>312</v>
      </c>
    </row>
    <row r="163" spans="2:6" x14ac:dyDescent="0.2">
      <c r="B163" s="133" t="s">
        <v>364</v>
      </c>
      <c r="C163" s="134">
        <v>6833000000</v>
      </c>
      <c r="D163" s="135">
        <v>3406000000</v>
      </c>
      <c r="F163" s="58" t="s">
        <v>312</v>
      </c>
    </row>
    <row r="164" spans="2:6" ht="20.100000000000001" customHeight="1" x14ac:dyDescent="0.2">
      <c r="B164" s="209" t="s">
        <v>336</v>
      </c>
      <c r="C164" s="207"/>
      <c r="D164" s="207"/>
      <c r="E164" s="207"/>
      <c r="F164" s="207"/>
    </row>
    <row r="166" spans="2:6" ht="21.95" customHeight="1" x14ac:dyDescent="0.2">
      <c r="B166" s="51" t="s">
        <v>377</v>
      </c>
    </row>
    <row r="167" spans="2:6" ht="14.25" x14ac:dyDescent="0.2">
      <c r="B167" s="110" t="s">
        <v>378</v>
      </c>
    </row>
    <row r="168" spans="2:6" ht="13.5" x14ac:dyDescent="0.25">
      <c r="B168" s="54" t="s">
        <v>379</v>
      </c>
    </row>
    <row r="169" spans="2:6" x14ac:dyDescent="0.2">
      <c r="B169" s="55" t="s">
        <v>380</v>
      </c>
      <c r="C169" s="136">
        <v>0</v>
      </c>
      <c r="D169" s="136">
        <v>0</v>
      </c>
      <c r="E169" s="137">
        <v>0</v>
      </c>
      <c r="F169" s="58" t="s">
        <v>312</v>
      </c>
    </row>
    <row r="170" spans="2:6" x14ac:dyDescent="0.2">
      <c r="B170" s="59" t="s">
        <v>381</v>
      </c>
      <c r="C170" s="117">
        <v>0</v>
      </c>
      <c r="D170" s="117">
        <v>0</v>
      </c>
      <c r="E170" s="109">
        <v>0</v>
      </c>
      <c r="F170" s="58" t="s">
        <v>382</v>
      </c>
    </row>
    <row r="171" spans="2:6" x14ac:dyDescent="0.2">
      <c r="B171" s="59" t="s">
        <v>381</v>
      </c>
      <c r="C171" s="138">
        <v>0</v>
      </c>
      <c r="D171" s="138">
        <v>0</v>
      </c>
      <c r="E171" s="139">
        <v>0</v>
      </c>
      <c r="F171" s="58" t="s">
        <v>312</v>
      </c>
    </row>
    <row r="172" spans="2:6" ht="13.5" x14ac:dyDescent="0.25">
      <c r="B172" s="140" t="s">
        <v>383</v>
      </c>
    </row>
    <row r="173" spans="2:6" x14ac:dyDescent="0.2">
      <c r="B173" s="59" t="s">
        <v>380</v>
      </c>
      <c r="C173" s="138">
        <v>0</v>
      </c>
      <c r="D173" s="138">
        <v>0</v>
      </c>
      <c r="E173" s="139">
        <v>0</v>
      </c>
      <c r="F173" s="58" t="s">
        <v>312</v>
      </c>
    </row>
    <row r="174" spans="2:6" x14ac:dyDescent="0.2">
      <c r="B174" s="55" t="s">
        <v>381</v>
      </c>
      <c r="C174" s="97">
        <v>0</v>
      </c>
      <c r="D174" s="97">
        <v>0</v>
      </c>
      <c r="E174" s="98">
        <v>0</v>
      </c>
      <c r="F174" s="58" t="s">
        <v>382</v>
      </c>
    </row>
    <row r="175" spans="2:6" x14ac:dyDescent="0.2">
      <c r="B175" s="55" t="s">
        <v>381</v>
      </c>
      <c r="C175" s="136">
        <v>0</v>
      </c>
      <c r="D175" s="136">
        <v>0</v>
      </c>
      <c r="E175" s="137">
        <v>0</v>
      </c>
      <c r="F175" s="58" t="s">
        <v>312</v>
      </c>
    </row>
    <row r="176" spans="2:6" ht="13.5" x14ac:dyDescent="0.25">
      <c r="B176" s="141" t="s">
        <v>384</v>
      </c>
    </row>
    <row r="177" spans="2:6" x14ac:dyDescent="0.2">
      <c r="B177" s="55" t="s">
        <v>380</v>
      </c>
      <c r="C177" s="136">
        <v>0</v>
      </c>
      <c r="D177" s="136">
        <v>0</v>
      </c>
      <c r="E177" s="137">
        <v>0</v>
      </c>
      <c r="F177" s="58" t="s">
        <v>312</v>
      </c>
    </row>
    <row r="178" spans="2:6" x14ac:dyDescent="0.2">
      <c r="B178" s="59" t="s">
        <v>381</v>
      </c>
      <c r="C178" s="117">
        <v>0</v>
      </c>
      <c r="D178" s="117">
        <v>0</v>
      </c>
      <c r="E178" s="109">
        <v>0</v>
      </c>
      <c r="F178" s="58" t="s">
        <v>382</v>
      </c>
    </row>
    <row r="179" spans="2:6" x14ac:dyDescent="0.2">
      <c r="B179" s="59" t="s">
        <v>381</v>
      </c>
      <c r="C179" s="138">
        <v>0</v>
      </c>
      <c r="D179" s="138">
        <v>0</v>
      </c>
      <c r="E179" s="139">
        <v>0</v>
      </c>
      <c r="F179" s="58" t="s">
        <v>312</v>
      </c>
    </row>
    <row r="180" spans="2:6" ht="13.5" x14ac:dyDescent="0.25">
      <c r="B180" s="140" t="s">
        <v>385</v>
      </c>
    </row>
    <row r="181" spans="2:6" x14ac:dyDescent="0.2">
      <c r="B181" s="59" t="s">
        <v>380</v>
      </c>
      <c r="C181" s="88">
        <v>7621000000</v>
      </c>
      <c r="D181" s="88">
        <v>7621000000</v>
      </c>
      <c r="E181" s="89">
        <v>7621000000</v>
      </c>
      <c r="F181" s="58" t="s">
        <v>312</v>
      </c>
    </row>
    <row r="182" spans="2:6" x14ac:dyDescent="0.2">
      <c r="B182" s="55" t="s">
        <v>381</v>
      </c>
      <c r="C182" s="67">
        <v>7621000000</v>
      </c>
      <c r="D182" s="67">
        <v>7621000000</v>
      </c>
      <c r="E182" s="68">
        <v>7621000000</v>
      </c>
      <c r="F182" s="58" t="s">
        <v>382</v>
      </c>
    </row>
    <row r="183" spans="2:6" x14ac:dyDescent="0.2">
      <c r="B183" s="55" t="s">
        <v>381</v>
      </c>
      <c r="C183" s="56">
        <v>7621000000</v>
      </c>
      <c r="D183" s="56">
        <v>7621000000</v>
      </c>
      <c r="E183" s="57">
        <v>7621000000</v>
      </c>
      <c r="F183" s="58" t="s">
        <v>312</v>
      </c>
    </row>
    <row r="184" spans="2:6" ht="13.5" x14ac:dyDescent="0.25">
      <c r="B184" s="141" t="s">
        <v>386</v>
      </c>
    </row>
    <row r="185" spans="2:6" x14ac:dyDescent="0.2">
      <c r="B185" s="55" t="s">
        <v>380</v>
      </c>
      <c r="C185" s="56">
        <v>123610000000</v>
      </c>
      <c r="D185" s="56">
        <v>114519000000</v>
      </c>
      <c r="E185" s="57">
        <v>109108000000</v>
      </c>
      <c r="F185" s="58" t="s">
        <v>312</v>
      </c>
    </row>
    <row r="186" spans="2:6" x14ac:dyDescent="0.2">
      <c r="B186" s="59" t="s">
        <v>205</v>
      </c>
      <c r="C186" s="117">
        <v>0</v>
      </c>
      <c r="D186" s="117">
        <v>0</v>
      </c>
      <c r="E186" s="76">
        <v>-2165000000</v>
      </c>
      <c r="F186" s="58" t="s">
        <v>312</v>
      </c>
    </row>
    <row r="187" spans="2:6" x14ac:dyDescent="0.2">
      <c r="B187" s="55" t="s">
        <v>387</v>
      </c>
      <c r="C187" s="124">
        <v>-205000000</v>
      </c>
      <c r="D187" s="124">
        <v>-134000000</v>
      </c>
      <c r="E187" s="98">
        <v>0</v>
      </c>
      <c r="F187" s="58" t="s">
        <v>312</v>
      </c>
    </row>
    <row r="188" spans="2:6" x14ac:dyDescent="0.2">
      <c r="B188" s="59" t="s">
        <v>388</v>
      </c>
      <c r="C188" s="75">
        <v>-7991000000</v>
      </c>
      <c r="D188" s="75">
        <v>-4020000000</v>
      </c>
      <c r="E188" s="109">
        <v>0</v>
      </c>
      <c r="F188" s="58" t="s">
        <v>312</v>
      </c>
    </row>
    <row r="189" spans="2:6" x14ac:dyDescent="0.2">
      <c r="B189" s="55" t="s">
        <v>208</v>
      </c>
      <c r="C189" s="124">
        <v>-379000000</v>
      </c>
      <c r="D189" s="124">
        <v>-516000000</v>
      </c>
      <c r="E189" s="119">
        <v>-469000000</v>
      </c>
      <c r="F189" s="58" t="s">
        <v>312</v>
      </c>
    </row>
    <row r="190" spans="2:6" x14ac:dyDescent="0.2">
      <c r="B190" s="59" t="s">
        <v>389</v>
      </c>
      <c r="C190" s="125">
        <v>-109000000</v>
      </c>
      <c r="D190" s="125">
        <v>-184000000</v>
      </c>
      <c r="E190" s="70">
        <v>59000000</v>
      </c>
      <c r="F190" s="58" t="s">
        <v>312</v>
      </c>
    </row>
    <row r="191" spans="2:6" x14ac:dyDescent="0.2">
      <c r="B191" s="55" t="s">
        <v>390</v>
      </c>
      <c r="C191" s="124">
        <v>-407000000</v>
      </c>
      <c r="D191" s="124">
        <v>-557000000</v>
      </c>
      <c r="E191" s="98">
        <v>0</v>
      </c>
      <c r="F191" s="58" t="s">
        <v>312</v>
      </c>
    </row>
    <row r="192" spans="2:6" x14ac:dyDescent="0.2">
      <c r="B192" s="71" t="s">
        <v>381</v>
      </c>
      <c r="C192" s="82">
        <v>114519000000</v>
      </c>
      <c r="D192" s="82">
        <v>109108000000</v>
      </c>
      <c r="E192" s="83">
        <v>106533000000</v>
      </c>
      <c r="F192" s="58" t="s">
        <v>312</v>
      </c>
    </row>
    <row r="193" spans="2:6" ht="13.5" x14ac:dyDescent="0.25">
      <c r="B193" s="140" t="s">
        <v>391</v>
      </c>
    </row>
    <row r="194" spans="2:6" x14ac:dyDescent="0.2">
      <c r="B194" s="59" t="s">
        <v>380</v>
      </c>
      <c r="C194" s="142">
        <v>-19415000000</v>
      </c>
      <c r="D194" s="142">
        <v>-5015000000</v>
      </c>
      <c r="E194" s="89">
        <v>1871000000</v>
      </c>
      <c r="F194" s="58" t="s">
        <v>312</v>
      </c>
    </row>
    <row r="195" spans="2:6" x14ac:dyDescent="0.2">
      <c r="B195" s="55" t="s">
        <v>55</v>
      </c>
      <c r="C195" s="67">
        <v>14400000000</v>
      </c>
      <c r="D195" s="67">
        <v>10948000000</v>
      </c>
      <c r="E195" s="68">
        <v>21953000000</v>
      </c>
      <c r="F195" s="58" t="s">
        <v>312</v>
      </c>
    </row>
    <row r="196" spans="2:6" x14ac:dyDescent="0.2">
      <c r="B196" s="59" t="s">
        <v>392</v>
      </c>
      <c r="C196" s="117">
        <v>0</v>
      </c>
      <c r="D196" s="117">
        <v>0</v>
      </c>
      <c r="E196" s="70">
        <v>90000000</v>
      </c>
      <c r="F196" s="58" t="s">
        <v>312</v>
      </c>
    </row>
    <row r="197" spans="2:6" x14ac:dyDescent="0.2">
      <c r="B197" s="55" t="s">
        <v>387</v>
      </c>
      <c r="C197" s="97">
        <v>0</v>
      </c>
      <c r="D197" s="124">
        <v>-71000000</v>
      </c>
      <c r="E197" s="119">
        <v>-194000000</v>
      </c>
      <c r="F197" s="58" t="s">
        <v>312</v>
      </c>
    </row>
    <row r="198" spans="2:6" x14ac:dyDescent="0.2">
      <c r="B198" s="59" t="s">
        <v>388</v>
      </c>
      <c r="C198" s="117">
        <v>0</v>
      </c>
      <c r="D198" s="75">
        <v>-3991000000</v>
      </c>
      <c r="E198" s="76">
        <v>-7952000000</v>
      </c>
      <c r="F198" s="58" t="s">
        <v>312</v>
      </c>
    </row>
    <row r="199" spans="2:6" x14ac:dyDescent="0.2">
      <c r="B199" s="143" t="s">
        <v>381</v>
      </c>
      <c r="C199" s="144">
        <v>-5015000000</v>
      </c>
      <c r="D199" s="134">
        <v>1871000000</v>
      </c>
      <c r="E199" s="135">
        <v>15768000000</v>
      </c>
      <c r="F199" s="58" t="s">
        <v>312</v>
      </c>
    </row>
    <row r="200" spans="2:6" x14ac:dyDescent="0.2">
      <c r="B200" s="96" t="s">
        <v>326</v>
      </c>
    </row>
    <row r="201" spans="2:6" x14ac:dyDescent="0.2">
      <c r="B201" s="59" t="s">
        <v>393</v>
      </c>
      <c r="C201" s="117">
        <v>0</v>
      </c>
      <c r="D201" s="109">
        <v>0</v>
      </c>
      <c r="F201" s="58" t="s">
        <v>312</v>
      </c>
    </row>
    <row r="202" spans="2:6" x14ac:dyDescent="0.2">
      <c r="B202" s="55" t="s">
        <v>387</v>
      </c>
      <c r="C202" s="119">
        <v>-205000000</v>
      </c>
      <c r="F202" s="58" t="s">
        <v>312</v>
      </c>
    </row>
    <row r="203" spans="2:6" ht="20.100000000000001" customHeight="1" x14ac:dyDescent="0.2">
      <c r="B203" s="209" t="s">
        <v>336</v>
      </c>
      <c r="C203" s="207"/>
      <c r="D203" s="207"/>
      <c r="E203" s="207"/>
      <c r="F203" s="207"/>
    </row>
    <row r="206" spans="2:6" x14ac:dyDescent="0.2">
      <c r="B206" s="49" t="s">
        <v>394</v>
      </c>
    </row>
    <row r="207" spans="2:6" ht="25.5" x14ac:dyDescent="0.2">
      <c r="B207" s="50" t="s">
        <v>395</v>
      </c>
    </row>
    <row r="208" spans="2:6" x14ac:dyDescent="0.2">
      <c r="B208" s="51" t="s">
        <v>396</v>
      </c>
      <c r="C208" s="51" t="s">
        <v>397</v>
      </c>
      <c r="D208" s="51" t="s">
        <v>308</v>
      </c>
      <c r="E208" s="51" t="s">
        <v>398</v>
      </c>
      <c r="F208" s="51" t="s">
        <v>399</v>
      </c>
    </row>
    <row r="209" spans="2:6" ht="51" x14ac:dyDescent="0.2">
      <c r="B209" s="145" t="s">
        <v>400</v>
      </c>
      <c r="C209" s="145" t="s">
        <v>401</v>
      </c>
      <c r="D209" s="145" t="s">
        <v>312</v>
      </c>
      <c r="E209" s="56">
        <v>97831000000</v>
      </c>
      <c r="F209" s="145" t="s">
        <v>402</v>
      </c>
    </row>
    <row r="210" spans="2:6" ht="51" x14ac:dyDescent="0.2">
      <c r="B210" s="145" t="s">
        <v>403</v>
      </c>
      <c r="C210" s="145" t="s">
        <v>401</v>
      </c>
      <c r="D210" s="145" t="s">
        <v>312</v>
      </c>
      <c r="E210" s="60">
        <v>22910000000</v>
      </c>
      <c r="F210" s="145" t="s">
        <v>402</v>
      </c>
    </row>
    <row r="211" spans="2:6" ht="51" x14ac:dyDescent="0.2">
      <c r="B211" s="145" t="s">
        <v>313</v>
      </c>
      <c r="C211" s="145" t="s">
        <v>401</v>
      </c>
      <c r="D211" s="145" t="s">
        <v>312</v>
      </c>
      <c r="E211" s="63">
        <v>120741000000</v>
      </c>
      <c r="F211" s="145" t="s">
        <v>402</v>
      </c>
    </row>
    <row r="212" spans="2:6" ht="51" x14ac:dyDescent="0.2">
      <c r="B212" s="145" t="s">
        <v>403</v>
      </c>
      <c r="C212" s="145" t="s">
        <v>401</v>
      </c>
      <c r="D212" s="145" t="s">
        <v>312</v>
      </c>
      <c r="E212" s="67">
        <v>24009000000</v>
      </c>
      <c r="F212" s="145" t="s">
        <v>402</v>
      </c>
    </row>
    <row r="213" spans="2:6" ht="51" x14ac:dyDescent="0.2">
      <c r="B213" s="145" t="s">
        <v>30</v>
      </c>
      <c r="C213" s="145" t="s">
        <v>401</v>
      </c>
      <c r="D213" s="145" t="s">
        <v>312</v>
      </c>
      <c r="E213" s="60">
        <v>26839000000</v>
      </c>
      <c r="F213" s="145" t="s">
        <v>402</v>
      </c>
    </row>
    <row r="214" spans="2:6" ht="51" x14ac:dyDescent="0.2">
      <c r="B214" s="145" t="s">
        <v>32</v>
      </c>
      <c r="C214" s="145" t="s">
        <v>401</v>
      </c>
      <c r="D214" s="145" t="s">
        <v>312</v>
      </c>
      <c r="E214" s="67">
        <v>28961000000</v>
      </c>
      <c r="F214" s="145" t="s">
        <v>402</v>
      </c>
    </row>
    <row r="215" spans="2:6" ht="51" x14ac:dyDescent="0.2">
      <c r="B215" s="145" t="s">
        <v>33</v>
      </c>
      <c r="C215" s="145" t="s">
        <v>401</v>
      </c>
      <c r="D215" s="145" t="s">
        <v>312</v>
      </c>
      <c r="E215" s="60">
        <v>27498000000</v>
      </c>
      <c r="F215" s="145" t="s">
        <v>402</v>
      </c>
    </row>
    <row r="216" spans="2:6" ht="51" x14ac:dyDescent="0.2">
      <c r="B216" s="145" t="s">
        <v>35</v>
      </c>
      <c r="C216" s="145" t="s">
        <v>401</v>
      </c>
      <c r="D216" s="145" t="s">
        <v>312</v>
      </c>
      <c r="E216" s="67">
        <v>18021000000</v>
      </c>
      <c r="F216" s="145" t="s">
        <v>402</v>
      </c>
    </row>
    <row r="217" spans="2:6" ht="51" x14ac:dyDescent="0.2">
      <c r="B217" s="145" t="s">
        <v>36</v>
      </c>
      <c r="C217" s="145" t="s">
        <v>401</v>
      </c>
      <c r="D217" s="145" t="s">
        <v>312</v>
      </c>
      <c r="E217" s="72">
        <v>125328000000</v>
      </c>
      <c r="F217" s="145" t="s">
        <v>402</v>
      </c>
    </row>
    <row r="218" spans="2:6" ht="51" x14ac:dyDescent="0.2">
      <c r="B218" s="145" t="s">
        <v>404</v>
      </c>
      <c r="C218" s="145" t="s">
        <v>401</v>
      </c>
      <c r="D218" s="145" t="s">
        <v>312</v>
      </c>
      <c r="E218" s="77">
        <v>-4587000000</v>
      </c>
      <c r="F218" s="145" t="s">
        <v>402</v>
      </c>
    </row>
    <row r="219" spans="2:6" ht="51" x14ac:dyDescent="0.2">
      <c r="B219" s="145" t="s">
        <v>40</v>
      </c>
      <c r="C219" s="145" t="s">
        <v>401</v>
      </c>
      <c r="D219" s="145" t="s">
        <v>312</v>
      </c>
      <c r="E219" s="75">
        <v>-6108000000</v>
      </c>
      <c r="F219" s="145" t="s">
        <v>402</v>
      </c>
    </row>
    <row r="220" spans="2:6" ht="51" x14ac:dyDescent="0.2">
      <c r="B220" s="145" t="s">
        <v>42</v>
      </c>
      <c r="C220" s="145" t="s">
        <v>401</v>
      </c>
      <c r="D220" s="145" t="s">
        <v>312</v>
      </c>
      <c r="E220" s="67">
        <v>1791000000</v>
      </c>
      <c r="F220" s="145" t="s">
        <v>402</v>
      </c>
    </row>
    <row r="221" spans="2:6" ht="51" x14ac:dyDescent="0.2">
      <c r="B221" s="145" t="s">
        <v>44</v>
      </c>
      <c r="C221" s="145" t="s">
        <v>401</v>
      </c>
      <c r="D221" s="145" t="s">
        <v>312</v>
      </c>
      <c r="E221" s="60">
        <v>5810000000</v>
      </c>
      <c r="F221" s="145" t="s">
        <v>402</v>
      </c>
    </row>
    <row r="222" spans="2:6" ht="51" x14ac:dyDescent="0.2">
      <c r="B222" s="145" t="s">
        <v>46</v>
      </c>
      <c r="C222" s="145" t="s">
        <v>401</v>
      </c>
      <c r="D222" s="145" t="s">
        <v>312</v>
      </c>
      <c r="E222" s="63">
        <v>1493000000</v>
      </c>
      <c r="F222" s="145" t="s">
        <v>402</v>
      </c>
    </row>
    <row r="223" spans="2:6" ht="51" x14ac:dyDescent="0.2">
      <c r="B223" s="145" t="s">
        <v>405</v>
      </c>
      <c r="C223" s="145" t="s">
        <v>401</v>
      </c>
      <c r="D223" s="145" t="s">
        <v>312</v>
      </c>
      <c r="E223" s="129">
        <v>-3094000000</v>
      </c>
      <c r="F223" s="145" t="s">
        <v>402</v>
      </c>
    </row>
    <row r="224" spans="2:6" ht="51" x14ac:dyDescent="0.2">
      <c r="B224" s="145" t="s">
        <v>406</v>
      </c>
      <c r="C224" s="145" t="s">
        <v>401</v>
      </c>
      <c r="D224" s="145" t="s">
        <v>312</v>
      </c>
      <c r="E224" s="67">
        <v>3780000000</v>
      </c>
      <c r="F224" s="145" t="s">
        <v>402</v>
      </c>
    </row>
    <row r="225" spans="2:6" ht="51" x14ac:dyDescent="0.2">
      <c r="B225" s="145" t="s">
        <v>407</v>
      </c>
      <c r="C225" s="145" t="s">
        <v>401</v>
      </c>
      <c r="D225" s="145" t="s">
        <v>312</v>
      </c>
      <c r="E225" s="129">
        <v>-7055000000</v>
      </c>
      <c r="F225" s="145" t="s">
        <v>402</v>
      </c>
    </row>
    <row r="226" spans="2:6" ht="51" x14ac:dyDescent="0.2">
      <c r="B226" s="145" t="s">
        <v>319</v>
      </c>
      <c r="C226" s="145" t="s">
        <v>401</v>
      </c>
      <c r="D226" s="145" t="s">
        <v>312</v>
      </c>
      <c r="E226" s="80">
        <v>-1469000000</v>
      </c>
      <c r="F226" s="145" t="s">
        <v>402</v>
      </c>
    </row>
    <row r="227" spans="2:6" ht="51" x14ac:dyDescent="0.2">
      <c r="B227" s="145" t="s">
        <v>408</v>
      </c>
      <c r="C227" s="145" t="s">
        <v>401</v>
      </c>
      <c r="D227" s="145" t="s">
        <v>312</v>
      </c>
      <c r="E227" s="146">
        <v>-8524000000</v>
      </c>
      <c r="F227" s="145" t="s">
        <v>402</v>
      </c>
    </row>
    <row r="228" spans="2:6" ht="51" x14ac:dyDescent="0.2">
      <c r="B228" s="145" t="s">
        <v>409</v>
      </c>
      <c r="C228" s="145" t="s">
        <v>401</v>
      </c>
      <c r="D228" s="145" t="s">
        <v>312</v>
      </c>
      <c r="E228" s="142">
        <v>-8727000000</v>
      </c>
      <c r="F228" s="145" t="s">
        <v>402</v>
      </c>
    </row>
    <row r="229" spans="2:6" ht="51" x14ac:dyDescent="0.2">
      <c r="B229" s="145" t="s">
        <v>410</v>
      </c>
      <c r="C229" s="145" t="s">
        <v>401</v>
      </c>
      <c r="D229" s="145" t="s">
        <v>324</v>
      </c>
      <c r="E229" s="147">
        <v>-1.1299999999999999</v>
      </c>
      <c r="F229" s="145" t="s">
        <v>402</v>
      </c>
    </row>
    <row r="230" spans="2:6" ht="51" x14ac:dyDescent="0.2">
      <c r="B230" s="145" t="s">
        <v>411</v>
      </c>
      <c r="C230" s="145" t="s">
        <v>401</v>
      </c>
      <c r="D230" s="145" t="s">
        <v>324</v>
      </c>
      <c r="E230" s="148">
        <v>-1.1299999999999999</v>
      </c>
      <c r="F230" s="145" t="s">
        <v>402</v>
      </c>
    </row>
    <row r="231" spans="2:6" ht="51" x14ac:dyDescent="0.2">
      <c r="B231" s="145" t="s">
        <v>327</v>
      </c>
      <c r="C231" s="145" t="s">
        <v>401</v>
      </c>
      <c r="D231" s="145" t="s">
        <v>312</v>
      </c>
      <c r="E231" s="129">
        <v>-6874000000</v>
      </c>
      <c r="F231" s="145" t="s">
        <v>402</v>
      </c>
    </row>
    <row r="232" spans="2:6" ht="51" x14ac:dyDescent="0.2">
      <c r="B232" s="145" t="s">
        <v>328</v>
      </c>
      <c r="C232" s="145" t="s">
        <v>401</v>
      </c>
      <c r="D232" s="145" t="s">
        <v>312</v>
      </c>
      <c r="E232" s="124">
        <v>-181000000</v>
      </c>
      <c r="F232" s="145" t="s">
        <v>402</v>
      </c>
    </row>
    <row r="233" spans="2:6" ht="51" x14ac:dyDescent="0.2">
      <c r="B233" s="145" t="s">
        <v>329</v>
      </c>
      <c r="C233" s="145" t="s">
        <v>401</v>
      </c>
      <c r="D233" s="145" t="s">
        <v>312</v>
      </c>
      <c r="E233" s="85">
        <v>-203000000</v>
      </c>
      <c r="F233" s="145" t="s">
        <v>402</v>
      </c>
    </row>
    <row r="234" spans="2:6" ht="51" x14ac:dyDescent="0.2">
      <c r="B234" s="145" t="s">
        <v>330</v>
      </c>
      <c r="C234" s="145" t="s">
        <v>401</v>
      </c>
      <c r="D234" s="145" t="s">
        <v>331</v>
      </c>
      <c r="E234" s="149">
        <v>-1.1000000000000001</v>
      </c>
      <c r="F234" s="145" t="s">
        <v>402</v>
      </c>
    </row>
    <row r="235" spans="2:6" ht="51" x14ac:dyDescent="0.2">
      <c r="B235" s="145" t="s">
        <v>332</v>
      </c>
      <c r="C235" s="145" t="s">
        <v>401</v>
      </c>
      <c r="D235" s="145" t="s">
        <v>331</v>
      </c>
      <c r="E235" s="150">
        <v>-0.03</v>
      </c>
      <c r="F235" s="145" t="s">
        <v>402</v>
      </c>
    </row>
    <row r="236" spans="2:6" ht="51" x14ac:dyDescent="0.2">
      <c r="B236" s="145" t="s">
        <v>333</v>
      </c>
      <c r="C236" s="145" t="s">
        <v>401</v>
      </c>
      <c r="D236" s="145" t="s">
        <v>331</v>
      </c>
      <c r="E236" s="151">
        <v>-1.1000000000000001</v>
      </c>
      <c r="F236" s="145" t="s">
        <v>402</v>
      </c>
    </row>
    <row r="237" spans="2:6" ht="51" x14ac:dyDescent="0.2">
      <c r="B237" s="145" t="s">
        <v>334</v>
      </c>
      <c r="C237" s="145" t="s">
        <v>401</v>
      </c>
      <c r="D237" s="145" t="s">
        <v>331</v>
      </c>
      <c r="E237" s="152">
        <v>-0.03</v>
      </c>
      <c r="F237" s="145" t="s">
        <v>402</v>
      </c>
    </row>
    <row r="238" spans="2:6" ht="51" x14ac:dyDescent="0.2">
      <c r="B238" s="145" t="s">
        <v>412</v>
      </c>
      <c r="C238" s="145" t="s">
        <v>401</v>
      </c>
      <c r="D238" s="145" t="s">
        <v>312</v>
      </c>
      <c r="E238" s="56">
        <v>97831000000</v>
      </c>
      <c r="F238" s="145" t="s">
        <v>413</v>
      </c>
    </row>
    <row r="239" spans="2:6" ht="51" x14ac:dyDescent="0.2">
      <c r="B239" s="145" t="s">
        <v>414</v>
      </c>
      <c r="C239" s="145" t="s">
        <v>401</v>
      </c>
      <c r="D239" s="145" t="s">
        <v>312</v>
      </c>
      <c r="E239" s="60">
        <v>22910000000</v>
      </c>
      <c r="F239" s="145" t="s">
        <v>413</v>
      </c>
    </row>
    <row r="240" spans="2:6" ht="51" x14ac:dyDescent="0.2">
      <c r="B240" s="145" t="s">
        <v>414</v>
      </c>
      <c r="C240" s="145" t="s">
        <v>401</v>
      </c>
      <c r="D240" s="145" t="s">
        <v>312</v>
      </c>
      <c r="E240" s="67">
        <v>24009000000</v>
      </c>
      <c r="F240" s="145" t="s">
        <v>413</v>
      </c>
    </row>
    <row r="241" spans="2:6" ht="51" x14ac:dyDescent="0.2">
      <c r="B241" s="145" t="s">
        <v>415</v>
      </c>
      <c r="C241" s="145" t="s">
        <v>401</v>
      </c>
      <c r="D241" s="145" t="s">
        <v>312</v>
      </c>
      <c r="E241" s="117">
        <v>0</v>
      </c>
      <c r="F241" s="145" t="s">
        <v>413</v>
      </c>
    </row>
    <row r="242" spans="2:6" ht="51" x14ac:dyDescent="0.2">
      <c r="B242" s="145" t="s">
        <v>40</v>
      </c>
      <c r="C242" s="145" t="s">
        <v>401</v>
      </c>
      <c r="D242" s="145" t="s">
        <v>312</v>
      </c>
      <c r="E242" s="75">
        <v>-6108000000</v>
      </c>
      <c r="F242" s="145" t="s">
        <v>413</v>
      </c>
    </row>
    <row r="244" spans="2:6" x14ac:dyDescent="0.2">
      <c r="B244" s="49" t="s">
        <v>416</v>
      </c>
    </row>
    <row r="245" spans="2:6" ht="25.5" x14ac:dyDescent="0.2">
      <c r="B245" s="50" t="s">
        <v>395</v>
      </c>
    </row>
    <row r="246" spans="2:6" x14ac:dyDescent="0.2">
      <c r="B246" s="51" t="s">
        <v>396</v>
      </c>
      <c r="C246" s="51" t="s">
        <v>397</v>
      </c>
      <c r="D246" s="51" t="s">
        <v>308</v>
      </c>
      <c r="E246" s="51" t="s">
        <v>398</v>
      </c>
      <c r="F246" s="51" t="s">
        <v>399</v>
      </c>
    </row>
    <row r="247" spans="2:6" ht="51" x14ac:dyDescent="0.2">
      <c r="B247" s="145" t="s">
        <v>100</v>
      </c>
      <c r="C247" s="145" t="s">
        <v>417</v>
      </c>
      <c r="D247" s="145" t="s">
        <v>312</v>
      </c>
      <c r="E247" s="153">
        <v>3701000000</v>
      </c>
      <c r="F247" s="145" t="s">
        <v>413</v>
      </c>
    </row>
    <row r="248" spans="2:6" ht="51" x14ac:dyDescent="0.2">
      <c r="B248" s="145" t="s">
        <v>418</v>
      </c>
      <c r="C248" s="145" t="s">
        <v>417</v>
      </c>
      <c r="D248" s="145" t="s">
        <v>312</v>
      </c>
      <c r="E248" s="154">
        <v>11466000000</v>
      </c>
      <c r="F248" s="145" t="s">
        <v>413</v>
      </c>
    </row>
    <row r="249" spans="2:6" ht="51" x14ac:dyDescent="0.2">
      <c r="B249" s="145" t="s">
        <v>104</v>
      </c>
      <c r="C249" s="145" t="s">
        <v>417</v>
      </c>
      <c r="D249" s="145" t="s">
        <v>312</v>
      </c>
      <c r="E249" s="155">
        <v>3123000000</v>
      </c>
      <c r="F249" s="145" t="s">
        <v>413</v>
      </c>
    </row>
    <row r="250" spans="2:6" ht="51" x14ac:dyDescent="0.2">
      <c r="B250" s="145" t="s">
        <v>108</v>
      </c>
      <c r="C250" s="145" t="s">
        <v>417</v>
      </c>
      <c r="D250" s="145" t="s">
        <v>312</v>
      </c>
      <c r="E250" s="156">
        <v>33108000000</v>
      </c>
      <c r="F250" s="145" t="s">
        <v>413</v>
      </c>
    </row>
    <row r="251" spans="2:6" ht="51" x14ac:dyDescent="0.2">
      <c r="B251" s="145" t="s">
        <v>109</v>
      </c>
      <c r="C251" s="145" t="s">
        <v>417</v>
      </c>
      <c r="D251" s="145" t="s">
        <v>312</v>
      </c>
      <c r="E251" s="157">
        <v>127445000000</v>
      </c>
      <c r="F251" s="145" t="s">
        <v>413</v>
      </c>
    </row>
    <row r="252" spans="2:6" ht="51" x14ac:dyDescent="0.2">
      <c r="B252" s="145" t="s">
        <v>111</v>
      </c>
      <c r="C252" s="145" t="s">
        <v>417</v>
      </c>
      <c r="D252" s="145" t="s">
        <v>312</v>
      </c>
      <c r="E252" s="155">
        <v>67895000000</v>
      </c>
      <c r="F252" s="145" t="s">
        <v>413</v>
      </c>
    </row>
    <row r="253" spans="2:6" ht="51" x14ac:dyDescent="0.2">
      <c r="B253" s="145" t="s">
        <v>113</v>
      </c>
      <c r="C253" s="145" t="s">
        <v>417</v>
      </c>
      <c r="D253" s="145" t="s">
        <v>312</v>
      </c>
      <c r="E253" s="154">
        <v>124092000000</v>
      </c>
      <c r="F253" s="145" t="s">
        <v>413</v>
      </c>
    </row>
    <row r="254" spans="2:6" ht="51" x14ac:dyDescent="0.2">
      <c r="B254" s="145" t="s">
        <v>115</v>
      </c>
      <c r="C254" s="145" t="s">
        <v>417</v>
      </c>
      <c r="D254" s="145" t="s">
        <v>312</v>
      </c>
      <c r="E254" s="155">
        <v>5354000000</v>
      </c>
      <c r="F254" s="145" t="s">
        <v>413</v>
      </c>
    </row>
    <row r="255" spans="2:6" ht="51" x14ac:dyDescent="0.2">
      <c r="B255" s="145" t="s">
        <v>117</v>
      </c>
      <c r="C255" s="145" t="s">
        <v>417</v>
      </c>
      <c r="D255" s="145" t="s">
        <v>312</v>
      </c>
      <c r="E255" s="154">
        <v>3533000000</v>
      </c>
      <c r="F255" s="145" t="s">
        <v>413</v>
      </c>
    </row>
    <row r="256" spans="2:6" ht="51" x14ac:dyDescent="0.2">
      <c r="B256" s="145" t="s">
        <v>118</v>
      </c>
      <c r="C256" s="145" t="s">
        <v>417</v>
      </c>
      <c r="D256" s="145" t="s">
        <v>312</v>
      </c>
      <c r="E256" s="155">
        <v>21814000000</v>
      </c>
      <c r="F256" s="145" t="s">
        <v>413</v>
      </c>
    </row>
    <row r="257" spans="2:6" ht="51" x14ac:dyDescent="0.2">
      <c r="B257" s="145" t="s">
        <v>119</v>
      </c>
      <c r="C257" s="145" t="s">
        <v>417</v>
      </c>
      <c r="D257" s="145" t="s">
        <v>312</v>
      </c>
      <c r="E257" s="154">
        <v>19612000000</v>
      </c>
      <c r="F257" s="145" t="s">
        <v>413</v>
      </c>
    </row>
    <row r="258" spans="2:6" ht="51" x14ac:dyDescent="0.2">
      <c r="B258" s="145" t="s">
        <v>120</v>
      </c>
      <c r="C258" s="145" t="s">
        <v>417</v>
      </c>
      <c r="D258" s="145" t="s">
        <v>312</v>
      </c>
      <c r="E258" s="158">
        <v>402853000000</v>
      </c>
      <c r="F258" s="145" t="s">
        <v>413</v>
      </c>
    </row>
    <row r="259" spans="2:6" ht="51" x14ac:dyDescent="0.2">
      <c r="B259" s="145" t="s">
        <v>121</v>
      </c>
      <c r="C259" s="145" t="s">
        <v>417</v>
      </c>
      <c r="D259" s="145" t="s">
        <v>312</v>
      </c>
      <c r="E259" s="153">
        <v>7467000000</v>
      </c>
      <c r="F259" s="145" t="s">
        <v>413</v>
      </c>
    </row>
    <row r="260" spans="2:6" ht="51" x14ac:dyDescent="0.2">
      <c r="B260" s="145" t="s">
        <v>123</v>
      </c>
      <c r="C260" s="145" t="s">
        <v>417</v>
      </c>
      <c r="D260" s="145" t="s">
        <v>312</v>
      </c>
      <c r="E260" s="155">
        <v>42644000000</v>
      </c>
      <c r="F260" s="145" t="s">
        <v>413</v>
      </c>
    </row>
    <row r="261" spans="2:6" ht="51" x14ac:dyDescent="0.2">
      <c r="B261" s="145" t="s">
        <v>125</v>
      </c>
      <c r="C261" s="145" t="s">
        <v>417</v>
      </c>
      <c r="D261" s="145" t="s">
        <v>312</v>
      </c>
      <c r="E261" s="154">
        <v>3918000000</v>
      </c>
      <c r="F261" s="145" t="s">
        <v>413</v>
      </c>
    </row>
    <row r="262" spans="2:6" ht="51" x14ac:dyDescent="0.2">
      <c r="B262" s="145" t="s">
        <v>126</v>
      </c>
      <c r="C262" s="145" t="s">
        <v>417</v>
      </c>
      <c r="D262" s="145" t="s">
        <v>312</v>
      </c>
      <c r="E262" s="155">
        <v>2014000000</v>
      </c>
      <c r="F262" s="145" t="s">
        <v>413</v>
      </c>
    </row>
    <row r="263" spans="2:6" ht="51" x14ac:dyDescent="0.2">
      <c r="B263" s="145" t="s">
        <v>127</v>
      </c>
      <c r="C263" s="145" t="s">
        <v>417</v>
      </c>
      <c r="D263" s="145" t="s">
        <v>312</v>
      </c>
      <c r="E263" s="157">
        <v>56173000000</v>
      </c>
      <c r="F263" s="145" t="s">
        <v>413</v>
      </c>
    </row>
    <row r="264" spans="2:6" ht="51" x14ac:dyDescent="0.2">
      <c r="B264" s="145" t="s">
        <v>128</v>
      </c>
      <c r="C264" s="145" t="s">
        <v>417</v>
      </c>
      <c r="D264" s="145" t="s">
        <v>312</v>
      </c>
      <c r="E264" s="156">
        <v>128423000000</v>
      </c>
      <c r="F264" s="145" t="s">
        <v>413</v>
      </c>
    </row>
    <row r="265" spans="2:6" ht="51" x14ac:dyDescent="0.2">
      <c r="B265" s="145" t="s">
        <v>419</v>
      </c>
      <c r="C265" s="145" t="s">
        <v>417</v>
      </c>
      <c r="D265" s="145" t="s">
        <v>312</v>
      </c>
      <c r="E265" s="155">
        <v>57032000000</v>
      </c>
      <c r="F265" s="145" t="s">
        <v>413</v>
      </c>
    </row>
    <row r="266" spans="2:6" ht="51" x14ac:dyDescent="0.2">
      <c r="B266" s="145" t="s">
        <v>130</v>
      </c>
      <c r="C266" s="145" t="s">
        <v>417</v>
      </c>
      <c r="D266" s="145" t="s">
        <v>312</v>
      </c>
      <c r="E266" s="154">
        <v>7260000000</v>
      </c>
      <c r="F266" s="145" t="s">
        <v>413</v>
      </c>
    </row>
    <row r="267" spans="2:6" ht="51" x14ac:dyDescent="0.2">
      <c r="B267" s="145" t="s">
        <v>131</v>
      </c>
      <c r="C267" s="145" t="s">
        <v>417</v>
      </c>
      <c r="D267" s="145" t="s">
        <v>312</v>
      </c>
      <c r="E267" s="155">
        <v>18659000000</v>
      </c>
      <c r="F267" s="145" t="s">
        <v>413</v>
      </c>
    </row>
    <row r="268" spans="2:6" ht="51" x14ac:dyDescent="0.2">
      <c r="B268" s="145" t="s">
        <v>132</v>
      </c>
      <c r="C268" s="145" t="s">
        <v>417</v>
      </c>
      <c r="D268" s="145" t="s">
        <v>312</v>
      </c>
      <c r="E268" s="154">
        <v>28849000000</v>
      </c>
      <c r="F268" s="145" t="s">
        <v>413</v>
      </c>
    </row>
    <row r="269" spans="2:6" ht="51" x14ac:dyDescent="0.2">
      <c r="B269" s="145" t="s">
        <v>133</v>
      </c>
      <c r="C269" s="145" t="s">
        <v>417</v>
      </c>
      <c r="D269" s="145" t="s">
        <v>312</v>
      </c>
      <c r="E269" s="156">
        <v>111800000000</v>
      </c>
      <c r="F269" s="145" t="s">
        <v>413</v>
      </c>
    </row>
    <row r="270" spans="2:6" ht="51" x14ac:dyDescent="0.2">
      <c r="B270" s="145" t="s">
        <v>134</v>
      </c>
      <c r="C270" s="145" t="s">
        <v>417</v>
      </c>
      <c r="D270" s="145" t="s">
        <v>312</v>
      </c>
      <c r="E270" s="159">
        <v>0</v>
      </c>
      <c r="F270" s="145" t="s">
        <v>413</v>
      </c>
    </row>
    <row r="271" spans="2:6" ht="51" x14ac:dyDescent="0.2">
      <c r="B271" s="145" t="s">
        <v>420</v>
      </c>
      <c r="C271" s="145" t="s">
        <v>417</v>
      </c>
      <c r="D271" s="145" t="s">
        <v>312</v>
      </c>
      <c r="E271" s="160">
        <v>0</v>
      </c>
      <c r="F271" s="145" t="s">
        <v>413</v>
      </c>
    </row>
    <row r="272" spans="2:6" ht="51" x14ac:dyDescent="0.2">
      <c r="B272" s="145" t="s">
        <v>421</v>
      </c>
      <c r="C272" s="145" t="s">
        <v>417</v>
      </c>
      <c r="D272" s="145" t="s">
        <v>312</v>
      </c>
      <c r="E272" s="161">
        <v>0</v>
      </c>
      <c r="F272" s="145" t="s">
        <v>413</v>
      </c>
    </row>
    <row r="273" spans="2:6" ht="51" x14ac:dyDescent="0.2">
      <c r="B273" s="145" t="s">
        <v>422</v>
      </c>
      <c r="C273" s="145" t="s">
        <v>417</v>
      </c>
      <c r="D273" s="145" t="s">
        <v>312</v>
      </c>
      <c r="E273" s="160">
        <v>0</v>
      </c>
      <c r="F273" s="145" t="s">
        <v>413</v>
      </c>
    </row>
    <row r="274" spans="2:6" ht="51" x14ac:dyDescent="0.2">
      <c r="B274" s="145" t="s">
        <v>423</v>
      </c>
      <c r="C274" s="145" t="s">
        <v>417</v>
      </c>
      <c r="D274" s="145" t="s">
        <v>312</v>
      </c>
      <c r="E274" s="154">
        <v>7621000000</v>
      </c>
      <c r="F274" s="145" t="s">
        <v>413</v>
      </c>
    </row>
    <row r="275" spans="2:6" ht="51" x14ac:dyDescent="0.2">
      <c r="B275" s="145" t="s">
        <v>142</v>
      </c>
      <c r="C275" s="145" t="s">
        <v>417</v>
      </c>
      <c r="D275" s="145" t="s">
        <v>312</v>
      </c>
      <c r="E275" s="155">
        <v>123610000000</v>
      </c>
      <c r="F275" s="145" t="s">
        <v>413</v>
      </c>
    </row>
    <row r="276" spans="2:6" ht="51" x14ac:dyDescent="0.2">
      <c r="B276" s="145" t="s">
        <v>424</v>
      </c>
      <c r="C276" s="145" t="s">
        <v>417</v>
      </c>
      <c r="D276" s="145" t="s">
        <v>312</v>
      </c>
      <c r="E276" s="162">
        <v>-19415000000</v>
      </c>
      <c r="F276" s="145" t="s">
        <v>413</v>
      </c>
    </row>
    <row r="277" spans="2:6" ht="51" x14ac:dyDescent="0.2">
      <c r="B277" s="145" t="s">
        <v>425</v>
      </c>
      <c r="C277" s="145" t="s">
        <v>417</v>
      </c>
      <c r="D277" s="145" t="s">
        <v>312</v>
      </c>
      <c r="E277" s="163">
        <v>-17082000000</v>
      </c>
      <c r="F277" s="145" t="s">
        <v>413</v>
      </c>
    </row>
    <row r="278" spans="2:6" ht="51" x14ac:dyDescent="0.2">
      <c r="B278" s="145" t="s">
        <v>426</v>
      </c>
      <c r="C278" s="145" t="s">
        <v>417</v>
      </c>
      <c r="D278" s="145" t="s">
        <v>312</v>
      </c>
      <c r="E278" s="154">
        <v>2766000000</v>
      </c>
      <c r="F278" s="145" t="s">
        <v>413</v>
      </c>
    </row>
    <row r="279" spans="2:6" ht="51" x14ac:dyDescent="0.2">
      <c r="B279" s="145" t="s">
        <v>148</v>
      </c>
      <c r="C279" s="145" t="s">
        <v>417</v>
      </c>
      <c r="D279" s="145" t="s">
        <v>312</v>
      </c>
      <c r="E279" s="155">
        <v>8957000000</v>
      </c>
      <c r="F279" s="145" t="s">
        <v>413</v>
      </c>
    </row>
    <row r="280" spans="2:6" ht="51" x14ac:dyDescent="0.2">
      <c r="B280" s="145" t="s">
        <v>150</v>
      </c>
      <c r="C280" s="145" t="s">
        <v>417</v>
      </c>
      <c r="D280" s="145" t="s">
        <v>312</v>
      </c>
      <c r="E280" s="157">
        <v>106457000000</v>
      </c>
      <c r="F280" s="145" t="s">
        <v>413</v>
      </c>
    </row>
    <row r="281" spans="2:6" ht="51" x14ac:dyDescent="0.2">
      <c r="B281" s="145" t="s">
        <v>151</v>
      </c>
      <c r="C281" s="145" t="s">
        <v>417</v>
      </c>
      <c r="D281" s="145" t="s">
        <v>312</v>
      </c>
      <c r="E281" s="164">
        <v>402853000000</v>
      </c>
      <c r="F281" s="145" t="s">
        <v>413</v>
      </c>
    </row>
    <row r="282" spans="2:6" ht="51" x14ac:dyDescent="0.2">
      <c r="B282" s="145" t="s">
        <v>106</v>
      </c>
      <c r="C282" s="145" t="s">
        <v>417</v>
      </c>
      <c r="D282" s="145" t="s">
        <v>312</v>
      </c>
      <c r="E282" s="154">
        <v>14818000000</v>
      </c>
      <c r="F282" s="145" t="s">
        <v>413</v>
      </c>
    </row>
    <row r="283" spans="2:6" ht="51" x14ac:dyDescent="0.2">
      <c r="B283" s="145" t="s">
        <v>351</v>
      </c>
      <c r="C283" s="145" t="s">
        <v>417</v>
      </c>
      <c r="D283" s="145" t="s">
        <v>312</v>
      </c>
      <c r="E283" s="165">
        <v>130000000</v>
      </c>
      <c r="F283" s="145" t="s">
        <v>413</v>
      </c>
    </row>
    <row r="284" spans="2:6" ht="51" x14ac:dyDescent="0.2">
      <c r="B284" s="145" t="s">
        <v>427</v>
      </c>
      <c r="C284" s="145" t="s">
        <v>417</v>
      </c>
      <c r="D284" s="145" t="s">
        <v>312</v>
      </c>
      <c r="E284" s="166">
        <v>0</v>
      </c>
      <c r="F284" s="145" t="s">
        <v>428</v>
      </c>
    </row>
    <row r="285" spans="2:6" ht="51" x14ac:dyDescent="0.2">
      <c r="B285" s="145" t="s">
        <v>351</v>
      </c>
      <c r="C285" s="145" t="s">
        <v>417</v>
      </c>
      <c r="D285" s="145" t="s">
        <v>312</v>
      </c>
      <c r="E285" s="167">
        <v>130000000</v>
      </c>
      <c r="F285" s="145" t="s">
        <v>428</v>
      </c>
    </row>
    <row r="286" spans="2:6" ht="51" x14ac:dyDescent="0.2">
      <c r="B286" s="145" t="s">
        <v>429</v>
      </c>
      <c r="C286" s="145" t="s">
        <v>417</v>
      </c>
      <c r="D286" s="145" t="s">
        <v>312</v>
      </c>
      <c r="E286" s="168">
        <v>0</v>
      </c>
      <c r="F286" s="145" t="s">
        <v>428</v>
      </c>
    </row>
    <row r="288" spans="2:6" x14ac:dyDescent="0.2">
      <c r="B288" s="49" t="s">
        <v>430</v>
      </c>
    </row>
    <row r="289" spans="2:6" ht="25.5" x14ac:dyDescent="0.2">
      <c r="B289" s="50" t="s">
        <v>395</v>
      </c>
    </row>
    <row r="290" spans="2:6" x14ac:dyDescent="0.2">
      <c r="B290" s="51" t="s">
        <v>396</v>
      </c>
      <c r="C290" s="51" t="s">
        <v>397</v>
      </c>
      <c r="D290" s="51" t="s">
        <v>308</v>
      </c>
      <c r="E290" s="51" t="s">
        <v>398</v>
      </c>
      <c r="F290" s="51" t="s">
        <v>399</v>
      </c>
    </row>
    <row r="291" spans="2:6" ht="51" x14ac:dyDescent="0.2">
      <c r="B291" s="145" t="s">
        <v>431</v>
      </c>
      <c r="C291" s="145" t="s">
        <v>401</v>
      </c>
      <c r="D291" s="145" t="s">
        <v>312</v>
      </c>
      <c r="E291" s="169">
        <v>-6874000000</v>
      </c>
      <c r="F291" s="145" t="s">
        <v>402</v>
      </c>
    </row>
    <row r="292" spans="2:6" ht="51" x14ac:dyDescent="0.2">
      <c r="B292" s="145" t="s">
        <v>35</v>
      </c>
      <c r="C292" s="145" t="s">
        <v>401</v>
      </c>
      <c r="D292" s="145" t="s">
        <v>312</v>
      </c>
      <c r="E292" s="170">
        <v>18021000000</v>
      </c>
      <c r="F292" s="145" t="s">
        <v>402</v>
      </c>
    </row>
    <row r="293" spans="2:6" ht="51" x14ac:dyDescent="0.2">
      <c r="B293" s="145" t="s">
        <v>159</v>
      </c>
      <c r="C293" s="145" t="s">
        <v>401</v>
      </c>
      <c r="D293" s="145" t="s">
        <v>312</v>
      </c>
      <c r="E293" s="171">
        <v>1865000000</v>
      </c>
      <c r="F293" s="145" t="s">
        <v>402</v>
      </c>
    </row>
    <row r="294" spans="2:6" ht="51" x14ac:dyDescent="0.2">
      <c r="B294" s="145" t="s">
        <v>33</v>
      </c>
      <c r="C294" s="145" t="s">
        <v>401</v>
      </c>
      <c r="D294" s="145" t="s">
        <v>312</v>
      </c>
      <c r="E294" s="170">
        <v>27498000000</v>
      </c>
      <c r="F294" s="145" t="s">
        <v>402</v>
      </c>
    </row>
    <row r="295" spans="2:6" ht="51" x14ac:dyDescent="0.2">
      <c r="B295" s="145" t="s">
        <v>161</v>
      </c>
      <c r="C295" s="145" t="s">
        <v>401</v>
      </c>
      <c r="D295" s="145" t="s">
        <v>312</v>
      </c>
      <c r="E295" s="172">
        <v>-3237000000</v>
      </c>
      <c r="F295" s="145" t="s">
        <v>402</v>
      </c>
    </row>
    <row r="296" spans="2:6" ht="51" x14ac:dyDescent="0.2">
      <c r="B296" s="145" t="s">
        <v>163</v>
      </c>
      <c r="C296" s="145" t="s">
        <v>401</v>
      </c>
      <c r="D296" s="145" t="s">
        <v>312</v>
      </c>
      <c r="E296" s="173">
        <v>-1999000000</v>
      </c>
      <c r="F296" s="145" t="s">
        <v>402</v>
      </c>
    </row>
    <row r="297" spans="2:6" ht="51" x14ac:dyDescent="0.2">
      <c r="B297" s="145" t="s">
        <v>165</v>
      </c>
      <c r="C297" s="145" t="s">
        <v>401</v>
      </c>
      <c r="D297" s="145" t="s">
        <v>312</v>
      </c>
      <c r="E297" s="174">
        <v>727000000</v>
      </c>
      <c r="F297" s="145" t="s">
        <v>402</v>
      </c>
    </row>
    <row r="298" spans="2:6" ht="51" x14ac:dyDescent="0.2">
      <c r="B298" s="145" t="s">
        <v>167</v>
      </c>
      <c r="C298" s="145" t="s">
        <v>401</v>
      </c>
      <c r="D298" s="145" t="s">
        <v>312</v>
      </c>
      <c r="E298" s="175">
        <v>154000000</v>
      </c>
      <c r="F298" s="145" t="s">
        <v>402</v>
      </c>
    </row>
    <row r="299" spans="2:6" ht="51" x14ac:dyDescent="0.2">
      <c r="B299" s="145" t="s">
        <v>432</v>
      </c>
      <c r="C299" s="145" t="s">
        <v>401</v>
      </c>
      <c r="D299" s="145" t="s">
        <v>312</v>
      </c>
      <c r="E299" s="176">
        <v>-947000000</v>
      </c>
      <c r="F299" s="145" t="s">
        <v>402</v>
      </c>
    </row>
    <row r="300" spans="2:6" ht="51" x14ac:dyDescent="0.2">
      <c r="B300" s="145" t="s">
        <v>169</v>
      </c>
      <c r="C300" s="145" t="s">
        <v>401</v>
      </c>
      <c r="D300" s="145" t="s">
        <v>312</v>
      </c>
      <c r="E300" s="177">
        <v>-674000000</v>
      </c>
      <c r="F300" s="145" t="s">
        <v>402</v>
      </c>
    </row>
    <row r="301" spans="2:6" ht="51" x14ac:dyDescent="0.2">
      <c r="B301" s="145" t="s">
        <v>171</v>
      </c>
      <c r="C301" s="145" t="s">
        <v>401</v>
      </c>
      <c r="D301" s="145" t="s">
        <v>312</v>
      </c>
      <c r="E301" s="172">
        <v>-1109000000</v>
      </c>
      <c r="F301" s="145" t="s">
        <v>402</v>
      </c>
    </row>
    <row r="302" spans="2:6" ht="51" x14ac:dyDescent="0.2">
      <c r="B302" s="145" t="s">
        <v>173</v>
      </c>
      <c r="C302" s="145" t="s">
        <v>401</v>
      </c>
      <c r="D302" s="145" t="s">
        <v>312</v>
      </c>
      <c r="E302" s="177">
        <v>-823000000</v>
      </c>
      <c r="F302" s="145" t="s">
        <v>402</v>
      </c>
    </row>
    <row r="303" spans="2:6" ht="51" x14ac:dyDescent="0.2">
      <c r="B303" s="145" t="s">
        <v>174</v>
      </c>
      <c r="C303" s="145" t="s">
        <v>401</v>
      </c>
      <c r="D303" s="145" t="s">
        <v>312</v>
      </c>
      <c r="E303" s="176">
        <v>-146000000</v>
      </c>
      <c r="F303" s="145" t="s">
        <v>402</v>
      </c>
    </row>
    <row r="304" spans="2:6" ht="51" x14ac:dyDescent="0.2">
      <c r="B304" s="145" t="s">
        <v>175</v>
      </c>
      <c r="C304" s="145" t="s">
        <v>401</v>
      </c>
      <c r="D304" s="145" t="s">
        <v>312</v>
      </c>
      <c r="E304" s="178">
        <v>42686000000</v>
      </c>
      <c r="F304" s="145" t="s">
        <v>402</v>
      </c>
    </row>
    <row r="305" spans="2:6" ht="51" x14ac:dyDescent="0.2">
      <c r="B305" s="145" t="s">
        <v>184</v>
      </c>
      <c r="C305" s="145" t="s">
        <v>401</v>
      </c>
      <c r="D305" s="145" t="s">
        <v>312</v>
      </c>
      <c r="E305" s="172">
        <v>-19626000000</v>
      </c>
      <c r="F305" s="145" t="s">
        <v>402</v>
      </c>
    </row>
    <row r="306" spans="2:6" ht="51" x14ac:dyDescent="0.2">
      <c r="B306" s="145" t="s">
        <v>186</v>
      </c>
      <c r="C306" s="145" t="s">
        <v>401</v>
      </c>
      <c r="D306" s="145" t="s">
        <v>312</v>
      </c>
      <c r="E306" s="173">
        <v>-10200000000</v>
      </c>
      <c r="F306" s="145" t="s">
        <v>402</v>
      </c>
    </row>
    <row r="307" spans="2:6" ht="51" x14ac:dyDescent="0.2">
      <c r="B307" s="145" t="s">
        <v>188</v>
      </c>
      <c r="C307" s="145" t="s">
        <v>401</v>
      </c>
      <c r="D307" s="145" t="s">
        <v>312</v>
      </c>
      <c r="E307" s="174">
        <v>199000000</v>
      </c>
      <c r="F307" s="145" t="s">
        <v>402</v>
      </c>
    </row>
    <row r="308" spans="2:6" ht="51" x14ac:dyDescent="0.2">
      <c r="B308" s="145" t="s">
        <v>190</v>
      </c>
      <c r="C308" s="145" t="s">
        <v>401</v>
      </c>
      <c r="D308" s="145" t="s">
        <v>312</v>
      </c>
      <c r="E308" s="171">
        <v>2649000000</v>
      </c>
      <c r="F308" s="145" t="s">
        <v>402</v>
      </c>
    </row>
    <row r="309" spans="2:6" ht="51" x14ac:dyDescent="0.2">
      <c r="B309" s="145" t="s">
        <v>433</v>
      </c>
      <c r="C309" s="145" t="s">
        <v>401</v>
      </c>
      <c r="D309" s="145" t="s">
        <v>312</v>
      </c>
      <c r="E309" s="174">
        <v>82000000</v>
      </c>
      <c r="F309" s="145" t="s">
        <v>402</v>
      </c>
    </row>
    <row r="310" spans="2:6" ht="51" x14ac:dyDescent="0.2">
      <c r="B310" s="145" t="s">
        <v>174</v>
      </c>
      <c r="C310" s="145" t="s">
        <v>401</v>
      </c>
      <c r="D310" s="145" t="s">
        <v>312</v>
      </c>
      <c r="E310" s="177">
        <v>-3000000</v>
      </c>
      <c r="F310" s="145" t="s">
        <v>402</v>
      </c>
    </row>
    <row r="311" spans="2:6" ht="51" x14ac:dyDescent="0.2">
      <c r="B311" s="145" t="s">
        <v>195</v>
      </c>
      <c r="C311" s="145" t="s">
        <v>401</v>
      </c>
      <c r="D311" s="145" t="s">
        <v>312</v>
      </c>
      <c r="E311" s="176">
        <v>-519000000</v>
      </c>
      <c r="F311" s="145" t="s">
        <v>402</v>
      </c>
    </row>
    <row r="312" spans="2:6" ht="51" x14ac:dyDescent="0.2">
      <c r="B312" s="145" t="s">
        <v>197</v>
      </c>
      <c r="C312" s="145" t="s">
        <v>401</v>
      </c>
      <c r="D312" s="145" t="s">
        <v>312</v>
      </c>
      <c r="E312" s="171">
        <v>3955000000</v>
      </c>
      <c r="F312" s="145" t="s">
        <v>402</v>
      </c>
    </row>
    <row r="313" spans="2:6" ht="51" x14ac:dyDescent="0.2">
      <c r="B313" s="145" t="s">
        <v>198</v>
      </c>
      <c r="C313" s="145" t="s">
        <v>401</v>
      </c>
      <c r="D313" s="145" t="s">
        <v>312</v>
      </c>
      <c r="E313" s="172">
        <v>-18345000000</v>
      </c>
      <c r="F313" s="145" t="s">
        <v>402</v>
      </c>
    </row>
    <row r="314" spans="2:6" ht="51" x14ac:dyDescent="0.2">
      <c r="B314" s="145" t="s">
        <v>199</v>
      </c>
      <c r="C314" s="145" t="s">
        <v>401</v>
      </c>
      <c r="D314" s="145" t="s">
        <v>312</v>
      </c>
      <c r="E314" s="171">
        <v>2979000000</v>
      </c>
      <c r="F314" s="145" t="s">
        <v>402</v>
      </c>
    </row>
    <row r="315" spans="2:6" ht="51" x14ac:dyDescent="0.2">
      <c r="B315" s="145" t="s">
        <v>200</v>
      </c>
      <c r="C315" s="145" t="s">
        <v>401</v>
      </c>
      <c r="D315" s="145" t="s">
        <v>312</v>
      </c>
      <c r="E315" s="172">
        <v>-25118000000</v>
      </c>
      <c r="F315" s="145" t="s">
        <v>402</v>
      </c>
    </row>
    <row r="316" spans="2:6" ht="51" x14ac:dyDescent="0.2">
      <c r="B316" s="145" t="s">
        <v>201</v>
      </c>
      <c r="C316" s="145" t="s">
        <v>401</v>
      </c>
      <c r="D316" s="145" t="s">
        <v>312</v>
      </c>
      <c r="E316" s="173">
        <v>-1211000000</v>
      </c>
      <c r="F316" s="145" t="s">
        <v>402</v>
      </c>
    </row>
    <row r="317" spans="2:6" ht="51" x14ac:dyDescent="0.2">
      <c r="B317" s="145" t="s">
        <v>202</v>
      </c>
      <c r="C317" s="145" t="s">
        <v>401</v>
      </c>
      <c r="D317" s="145" t="s">
        <v>312</v>
      </c>
      <c r="E317" s="172">
        <v>-4697000000</v>
      </c>
      <c r="F317" s="145" t="s">
        <v>402</v>
      </c>
    </row>
    <row r="318" spans="2:6" ht="51" x14ac:dyDescent="0.2">
      <c r="B318" s="145" t="s">
        <v>206</v>
      </c>
      <c r="C318" s="145" t="s">
        <v>401</v>
      </c>
      <c r="D318" s="145" t="s">
        <v>312</v>
      </c>
      <c r="E318" s="177">
        <v>-890000000</v>
      </c>
      <c r="F318" s="145" t="s">
        <v>402</v>
      </c>
    </row>
    <row r="319" spans="2:6" ht="51" x14ac:dyDescent="0.2">
      <c r="B319" s="145" t="s">
        <v>208</v>
      </c>
      <c r="C319" s="145" t="s">
        <v>401</v>
      </c>
      <c r="D319" s="145" t="s">
        <v>312</v>
      </c>
      <c r="E319" s="174">
        <v>28000000</v>
      </c>
      <c r="F319" s="145" t="s">
        <v>402</v>
      </c>
    </row>
    <row r="320" spans="2:6" ht="51" x14ac:dyDescent="0.2">
      <c r="B320" s="145" t="s">
        <v>209</v>
      </c>
      <c r="C320" s="145" t="s">
        <v>401</v>
      </c>
      <c r="D320" s="145" t="s">
        <v>312</v>
      </c>
      <c r="E320" s="179">
        <v>0</v>
      </c>
      <c r="F320" s="145" t="s">
        <v>402</v>
      </c>
    </row>
    <row r="321" spans="2:6" ht="51" x14ac:dyDescent="0.2">
      <c r="B321" s="145" t="s">
        <v>210</v>
      </c>
      <c r="C321" s="145" t="s">
        <v>401</v>
      </c>
      <c r="D321" s="145" t="s">
        <v>312</v>
      </c>
      <c r="E321" s="172">
        <v>-2665000000</v>
      </c>
      <c r="F321" s="145" t="s">
        <v>402</v>
      </c>
    </row>
    <row r="322" spans="2:6" ht="51" x14ac:dyDescent="0.2">
      <c r="B322" s="145" t="s">
        <v>211</v>
      </c>
      <c r="C322" s="145" t="s">
        <v>401</v>
      </c>
      <c r="D322" s="145" t="s">
        <v>312</v>
      </c>
      <c r="E322" s="173">
        <v>-9859000000</v>
      </c>
      <c r="F322" s="145" t="s">
        <v>402</v>
      </c>
    </row>
    <row r="323" spans="2:6" ht="51" x14ac:dyDescent="0.2">
      <c r="B323" s="145" t="s">
        <v>174</v>
      </c>
      <c r="C323" s="145" t="s">
        <v>401</v>
      </c>
      <c r="D323" s="145" t="s">
        <v>312</v>
      </c>
      <c r="E323" s="172">
        <v>-3222000000</v>
      </c>
      <c r="F323" s="145" t="s">
        <v>402</v>
      </c>
    </row>
    <row r="324" spans="2:6" ht="51" x14ac:dyDescent="0.2">
      <c r="B324" s="145" t="s">
        <v>362</v>
      </c>
      <c r="C324" s="145" t="s">
        <v>401</v>
      </c>
      <c r="D324" s="145" t="s">
        <v>312</v>
      </c>
      <c r="E324" s="180">
        <v>-17523000000</v>
      </c>
      <c r="F324" s="145" t="s">
        <v>402</v>
      </c>
    </row>
    <row r="325" spans="2:6" ht="51" x14ac:dyDescent="0.2">
      <c r="B325" s="145" t="s">
        <v>366</v>
      </c>
      <c r="C325" s="145" t="s">
        <v>401</v>
      </c>
      <c r="D325" s="145" t="s">
        <v>312</v>
      </c>
      <c r="E325" s="170">
        <v>2975000000</v>
      </c>
      <c r="F325" s="145" t="s">
        <v>402</v>
      </c>
    </row>
    <row r="326" spans="2:6" ht="51" x14ac:dyDescent="0.2">
      <c r="B326" s="145" t="s">
        <v>367</v>
      </c>
      <c r="C326" s="145" t="s">
        <v>401</v>
      </c>
      <c r="D326" s="145" t="s">
        <v>312</v>
      </c>
      <c r="E326" s="175">
        <v>381000000</v>
      </c>
      <c r="F326" s="145" t="s">
        <v>402</v>
      </c>
    </row>
    <row r="327" spans="2:6" ht="51" x14ac:dyDescent="0.2">
      <c r="B327" s="145" t="s">
        <v>368</v>
      </c>
      <c r="C327" s="145" t="s">
        <v>401</v>
      </c>
      <c r="D327" s="145" t="s">
        <v>312</v>
      </c>
      <c r="E327" s="181">
        <v>35812000000</v>
      </c>
      <c r="F327" s="145" t="s">
        <v>402</v>
      </c>
    </row>
    <row r="328" spans="2:6" ht="51" x14ac:dyDescent="0.2">
      <c r="B328" s="145" t="s">
        <v>369</v>
      </c>
      <c r="C328" s="145" t="s">
        <v>401</v>
      </c>
      <c r="D328" s="145" t="s">
        <v>312</v>
      </c>
      <c r="E328" s="180">
        <v>-26899000000</v>
      </c>
      <c r="F328" s="145" t="s">
        <v>402</v>
      </c>
    </row>
    <row r="329" spans="2:6" ht="51" x14ac:dyDescent="0.2">
      <c r="B329" s="145" t="s">
        <v>370</v>
      </c>
      <c r="C329" s="145" t="s">
        <v>401</v>
      </c>
      <c r="D329" s="145" t="s">
        <v>312</v>
      </c>
      <c r="E329" s="182">
        <v>-59564000000</v>
      </c>
      <c r="F329" s="145" t="s">
        <v>402</v>
      </c>
    </row>
    <row r="330" spans="2:6" ht="51" x14ac:dyDescent="0.2">
      <c r="B330" s="145" t="s">
        <v>371</v>
      </c>
      <c r="C330" s="145" t="s">
        <v>401</v>
      </c>
      <c r="D330" s="145" t="s">
        <v>312</v>
      </c>
      <c r="E330" s="180">
        <v>-50651000000</v>
      </c>
      <c r="F330" s="145" t="s">
        <v>402</v>
      </c>
    </row>
    <row r="331" spans="2:6" ht="51" x14ac:dyDescent="0.2">
      <c r="B331" s="145" t="s">
        <v>373</v>
      </c>
      <c r="C331" s="145" t="s">
        <v>401</v>
      </c>
      <c r="D331" s="145" t="s">
        <v>312</v>
      </c>
      <c r="E331" s="172">
        <v>-3789000000</v>
      </c>
      <c r="F331" s="145" t="s">
        <v>402</v>
      </c>
    </row>
    <row r="332" spans="2:6" ht="51" x14ac:dyDescent="0.2">
      <c r="B332" s="145" t="s">
        <v>374</v>
      </c>
      <c r="C332" s="145" t="s">
        <v>401</v>
      </c>
      <c r="D332" s="145" t="s">
        <v>312</v>
      </c>
      <c r="E332" s="171">
        <v>1094000000</v>
      </c>
      <c r="F332" s="145" t="s">
        <v>402</v>
      </c>
    </row>
    <row r="333" spans="2:6" ht="51" x14ac:dyDescent="0.2">
      <c r="B333" s="145" t="s">
        <v>375</v>
      </c>
      <c r="C333" s="145" t="s">
        <v>401</v>
      </c>
      <c r="D333" s="145" t="s">
        <v>312</v>
      </c>
      <c r="E333" s="170">
        <v>35823000000</v>
      </c>
      <c r="F333" s="145" t="s">
        <v>402</v>
      </c>
    </row>
    <row r="334" spans="2:6" ht="51" x14ac:dyDescent="0.2">
      <c r="B334" s="145" t="s">
        <v>376</v>
      </c>
      <c r="C334" s="145" t="s">
        <v>401</v>
      </c>
      <c r="D334" s="145" t="s">
        <v>312</v>
      </c>
      <c r="E334" s="178">
        <v>33128000000</v>
      </c>
      <c r="F334" s="145" t="s">
        <v>402</v>
      </c>
    </row>
    <row r="335" spans="2:6" ht="51" x14ac:dyDescent="0.2">
      <c r="B335" s="145" t="s">
        <v>364</v>
      </c>
      <c r="C335" s="145" t="s">
        <v>417</v>
      </c>
      <c r="D335" s="145" t="s">
        <v>312</v>
      </c>
      <c r="E335" s="183">
        <v>3793000000</v>
      </c>
      <c r="F335" s="145" t="s">
        <v>402</v>
      </c>
    </row>
    <row r="336" spans="2:6" ht="51" x14ac:dyDescent="0.2">
      <c r="B336" s="145" t="s">
        <v>434</v>
      </c>
      <c r="C336" s="145" t="s">
        <v>401</v>
      </c>
      <c r="D336" s="145" t="s">
        <v>312</v>
      </c>
      <c r="E336" s="184">
        <v>0</v>
      </c>
      <c r="F336" s="145" t="s">
        <v>428</v>
      </c>
    </row>
    <row r="338" spans="2:6" x14ac:dyDescent="0.2">
      <c r="B338" s="49" t="s">
        <v>435</v>
      </c>
    </row>
    <row r="339" spans="2:6" ht="25.5" x14ac:dyDescent="0.2">
      <c r="B339" s="50" t="s">
        <v>395</v>
      </c>
    </row>
    <row r="340" spans="2:6" x14ac:dyDescent="0.2">
      <c r="B340" s="51" t="s">
        <v>396</v>
      </c>
      <c r="C340" s="51" t="s">
        <v>397</v>
      </c>
      <c r="D340" s="51" t="s">
        <v>308</v>
      </c>
      <c r="E340" s="51" t="s">
        <v>398</v>
      </c>
      <c r="F340" s="51" t="s">
        <v>399</v>
      </c>
    </row>
    <row r="341" spans="2:6" ht="51" x14ac:dyDescent="0.2">
      <c r="B341" s="145" t="s">
        <v>436</v>
      </c>
      <c r="C341" s="145" t="s">
        <v>417</v>
      </c>
      <c r="D341" s="145" t="s">
        <v>382</v>
      </c>
      <c r="E341" s="117">
        <v>0</v>
      </c>
      <c r="F341" s="145" t="s">
        <v>402</v>
      </c>
    </row>
    <row r="342" spans="2:6" ht="51" x14ac:dyDescent="0.2">
      <c r="B342" s="145" t="s">
        <v>436</v>
      </c>
      <c r="C342" s="145" t="s">
        <v>417</v>
      </c>
      <c r="D342" s="145" t="s">
        <v>312</v>
      </c>
      <c r="E342" s="138">
        <v>0</v>
      </c>
      <c r="F342" s="145" t="s">
        <v>402</v>
      </c>
    </row>
    <row r="343" spans="2:6" ht="51" x14ac:dyDescent="0.2">
      <c r="B343" s="145" t="s">
        <v>437</v>
      </c>
      <c r="C343" s="145" t="s">
        <v>417</v>
      </c>
      <c r="D343" s="145" t="s">
        <v>382</v>
      </c>
      <c r="E343" s="97">
        <v>0</v>
      </c>
      <c r="F343" s="145" t="s">
        <v>402</v>
      </c>
    </row>
    <row r="344" spans="2:6" ht="51" x14ac:dyDescent="0.2">
      <c r="B344" s="145" t="s">
        <v>437</v>
      </c>
      <c r="C344" s="145" t="s">
        <v>417</v>
      </c>
      <c r="D344" s="145" t="s">
        <v>312</v>
      </c>
      <c r="E344" s="136">
        <v>0</v>
      </c>
      <c r="F344" s="145" t="s">
        <v>402</v>
      </c>
    </row>
    <row r="345" spans="2:6" ht="51" x14ac:dyDescent="0.2">
      <c r="B345" s="145" t="s">
        <v>438</v>
      </c>
      <c r="C345" s="145" t="s">
        <v>417</v>
      </c>
      <c r="D345" s="145" t="s">
        <v>382</v>
      </c>
      <c r="E345" s="117">
        <v>0</v>
      </c>
      <c r="F345" s="145" t="s">
        <v>402</v>
      </c>
    </row>
    <row r="346" spans="2:6" ht="51" x14ac:dyDescent="0.2">
      <c r="B346" s="145" t="s">
        <v>438</v>
      </c>
      <c r="C346" s="145" t="s">
        <v>417</v>
      </c>
      <c r="D346" s="145" t="s">
        <v>312</v>
      </c>
      <c r="E346" s="138">
        <v>0</v>
      </c>
      <c r="F346" s="145" t="s">
        <v>402</v>
      </c>
    </row>
    <row r="347" spans="2:6" ht="51" x14ac:dyDescent="0.2">
      <c r="B347" s="145" t="s">
        <v>439</v>
      </c>
      <c r="C347" s="145" t="s">
        <v>417</v>
      </c>
      <c r="D347" s="145" t="s">
        <v>382</v>
      </c>
      <c r="E347" s="67">
        <v>7621000000</v>
      </c>
      <c r="F347" s="145" t="s">
        <v>402</v>
      </c>
    </row>
    <row r="348" spans="2:6" ht="51" x14ac:dyDescent="0.2">
      <c r="B348" s="145" t="s">
        <v>439</v>
      </c>
      <c r="C348" s="145" t="s">
        <v>417</v>
      </c>
      <c r="D348" s="145" t="s">
        <v>312</v>
      </c>
      <c r="E348" s="56">
        <v>7621000000</v>
      </c>
      <c r="F348" s="145" t="s">
        <v>402</v>
      </c>
    </row>
    <row r="349" spans="2:6" ht="51" x14ac:dyDescent="0.2">
      <c r="B349" s="145" t="s">
        <v>440</v>
      </c>
      <c r="C349" s="145" t="s">
        <v>401</v>
      </c>
      <c r="D349" s="145" t="s">
        <v>312</v>
      </c>
      <c r="E349" s="97">
        <v>0</v>
      </c>
      <c r="F349" s="145" t="s">
        <v>402</v>
      </c>
    </row>
    <row r="350" spans="2:6" ht="51" x14ac:dyDescent="0.2">
      <c r="B350" s="145" t="s">
        <v>441</v>
      </c>
      <c r="C350" s="145" t="s">
        <v>401</v>
      </c>
      <c r="D350" s="145" t="s">
        <v>312</v>
      </c>
      <c r="E350" s="117">
        <v>0</v>
      </c>
      <c r="F350" s="145" t="s">
        <v>402</v>
      </c>
    </row>
    <row r="351" spans="2:6" ht="51" x14ac:dyDescent="0.2">
      <c r="B351" s="145" t="s">
        <v>442</v>
      </c>
      <c r="C351" s="145" t="s">
        <v>401</v>
      </c>
      <c r="D351" s="145" t="s">
        <v>312</v>
      </c>
      <c r="E351" s="124">
        <v>-171000000</v>
      </c>
      <c r="F351" s="145" t="s">
        <v>402</v>
      </c>
    </row>
    <row r="352" spans="2:6" ht="51" x14ac:dyDescent="0.2">
      <c r="B352" s="145" t="s">
        <v>443</v>
      </c>
      <c r="C352" s="145" t="s">
        <v>401</v>
      </c>
      <c r="D352" s="145" t="s">
        <v>312</v>
      </c>
      <c r="E352" s="125">
        <v>-162000000</v>
      </c>
      <c r="F352" s="145" t="s">
        <v>402</v>
      </c>
    </row>
    <row r="353" spans="2:6" ht="51" x14ac:dyDescent="0.2">
      <c r="B353" s="145" t="s">
        <v>444</v>
      </c>
      <c r="C353" s="145" t="s">
        <v>401</v>
      </c>
      <c r="D353" s="145" t="s">
        <v>312</v>
      </c>
      <c r="E353" s="118">
        <v>663000000</v>
      </c>
      <c r="F353" s="145" t="s">
        <v>402</v>
      </c>
    </row>
    <row r="354" spans="2:6" ht="51" x14ac:dyDescent="0.2">
      <c r="B354" s="145" t="s">
        <v>445</v>
      </c>
      <c r="C354" s="145" t="s">
        <v>417</v>
      </c>
      <c r="D354" s="145" t="s">
        <v>312</v>
      </c>
      <c r="E354" s="82">
        <v>123610000000</v>
      </c>
      <c r="F354" s="145" t="s">
        <v>402</v>
      </c>
    </row>
    <row r="355" spans="2:6" ht="51" x14ac:dyDescent="0.2">
      <c r="B355" s="145" t="s">
        <v>446</v>
      </c>
      <c r="C355" s="145" t="s">
        <v>401</v>
      </c>
      <c r="D355" s="145" t="s">
        <v>312</v>
      </c>
      <c r="E355" s="80">
        <v>-8524000000</v>
      </c>
      <c r="F355" s="145" t="s">
        <v>402</v>
      </c>
    </row>
    <row r="356" spans="2:6" ht="51" x14ac:dyDescent="0.2">
      <c r="B356" s="145" t="s">
        <v>447</v>
      </c>
      <c r="C356" s="145" t="s">
        <v>401</v>
      </c>
      <c r="D356" s="145" t="s">
        <v>312</v>
      </c>
      <c r="E356" s="75">
        <v>-45041000000</v>
      </c>
      <c r="F356" s="145" t="s">
        <v>402</v>
      </c>
    </row>
    <row r="357" spans="2:6" ht="51" x14ac:dyDescent="0.2">
      <c r="B357" s="145" t="s">
        <v>448</v>
      </c>
      <c r="C357" s="145" t="s">
        <v>401</v>
      </c>
      <c r="D357" s="145" t="s">
        <v>312</v>
      </c>
      <c r="E357" s="124">
        <v>-207000000</v>
      </c>
      <c r="F357" s="145" t="s">
        <v>402</v>
      </c>
    </row>
    <row r="358" spans="2:6" ht="51" x14ac:dyDescent="0.2">
      <c r="B358" s="145" t="s">
        <v>449</v>
      </c>
      <c r="C358" s="145" t="s">
        <v>401</v>
      </c>
      <c r="D358" s="145" t="s">
        <v>312</v>
      </c>
      <c r="E358" s="75">
        <v>-7993000000</v>
      </c>
      <c r="F358" s="145" t="s">
        <v>402</v>
      </c>
    </row>
    <row r="359" spans="2:6" ht="51" x14ac:dyDescent="0.2">
      <c r="B359" s="145" t="s">
        <v>450</v>
      </c>
      <c r="C359" s="145" t="s">
        <v>417</v>
      </c>
      <c r="D359" s="145" t="s">
        <v>312</v>
      </c>
      <c r="E359" s="144">
        <v>-19415000000</v>
      </c>
      <c r="F359" s="145" t="s">
        <v>402</v>
      </c>
    </row>
    <row r="360" spans="2:6" ht="51" x14ac:dyDescent="0.2">
      <c r="B360" s="145" t="s">
        <v>451</v>
      </c>
      <c r="C360" s="145" t="s">
        <v>401</v>
      </c>
      <c r="D360" s="145" t="s">
        <v>312</v>
      </c>
      <c r="E360" s="75">
        <v>-6832000000</v>
      </c>
      <c r="F360" s="145" t="s">
        <v>402</v>
      </c>
    </row>
    <row r="361" spans="2:6" ht="51" x14ac:dyDescent="0.2">
      <c r="B361" s="145" t="s">
        <v>452</v>
      </c>
      <c r="C361" s="145" t="s">
        <v>401</v>
      </c>
      <c r="D361" s="145" t="s">
        <v>312</v>
      </c>
      <c r="E361" s="97">
        <v>0</v>
      </c>
      <c r="F361" s="145" t="s">
        <v>413</v>
      </c>
    </row>
    <row r="362" spans="2:6" ht="51" x14ac:dyDescent="0.2">
      <c r="B362" s="145" t="s">
        <v>453</v>
      </c>
      <c r="C362" s="145" t="s">
        <v>401</v>
      </c>
      <c r="D362" s="145" t="s">
        <v>312</v>
      </c>
      <c r="E362" s="98">
        <v>0</v>
      </c>
      <c r="F362" s="145" t="s">
        <v>428</v>
      </c>
    </row>
    <row r="363" spans="2:6" ht="51" x14ac:dyDescent="0.2">
      <c r="B363" s="145" t="s">
        <v>454</v>
      </c>
      <c r="C363" s="145" t="s">
        <v>401</v>
      </c>
      <c r="D363" s="145" t="s">
        <v>312</v>
      </c>
      <c r="E363" s="109">
        <v>0</v>
      </c>
      <c r="F363" s="145" t="s">
        <v>428</v>
      </c>
    </row>
    <row r="365" spans="2:6" x14ac:dyDescent="0.2">
      <c r="B365" s="49" t="s">
        <v>455</v>
      </c>
    </row>
    <row r="366" spans="2:6" x14ac:dyDescent="0.2">
      <c r="B366" s="51" t="s">
        <v>456</v>
      </c>
      <c r="C366" s="51" t="s">
        <v>457</v>
      </c>
      <c r="D366" s="51" t="s">
        <v>458</v>
      </c>
    </row>
    <row r="367" spans="2:6" x14ac:dyDescent="0.2">
      <c r="B367" s="145" t="s">
        <v>459</v>
      </c>
      <c r="C367" s="145" t="s">
        <v>460</v>
      </c>
      <c r="D367" s="185" t="s">
        <v>461</v>
      </c>
    </row>
    <row r="368" spans="2:6" x14ac:dyDescent="0.2">
      <c r="B368" s="145" t="s">
        <v>462</v>
      </c>
      <c r="C368" s="145" t="s">
        <v>463</v>
      </c>
      <c r="D368" s="185" t="s">
        <v>461</v>
      </c>
    </row>
    <row r="369" spans="2:4" x14ac:dyDescent="0.2">
      <c r="B369" s="145" t="s">
        <v>464</v>
      </c>
      <c r="C369" s="145" t="s">
        <v>465</v>
      </c>
      <c r="D369" s="185" t="s">
        <v>461</v>
      </c>
    </row>
    <row r="370" spans="2:4" x14ac:dyDescent="0.2">
      <c r="B370" s="145" t="s">
        <v>466</v>
      </c>
      <c r="C370" s="145" t="s">
        <v>467</v>
      </c>
      <c r="D370" s="185" t="s">
        <v>461</v>
      </c>
    </row>
  </sheetData>
  <mergeCells count="6">
    <mergeCell ref="B203:F203"/>
    <mergeCell ref="B2:F2"/>
    <mergeCell ref="B3:F3"/>
    <mergeCell ref="B48:F48"/>
    <mergeCell ref="B97:F97"/>
    <mergeCell ref="B164:F164"/>
  </mergeCells>
  <hyperlinks>
    <hyperlink ref="D367" r:id="rId1" xr:uid="{00000000-0004-0000-0100-000000000000}"/>
    <hyperlink ref="D368" r:id="rId2" xr:uid="{00000000-0004-0000-0100-000001000000}"/>
    <hyperlink ref="D369" r:id="rId3" xr:uid="{00000000-0004-0000-0100-000002000000}"/>
    <hyperlink ref="D370" r:id="rId4" xr:uid="{00000000-0004-0000-0100-000003000000}"/>
  </hyperlinks>
  <pageMargins left="0.5" right="0.5" top="0.6" bottom="0.6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FSM Model</vt:lpstr>
      <vt:lpstr>Historical</vt:lpstr>
      <vt:lpstr>'FSM Model'!Print_Titles</vt:lpstr>
      <vt:lpstr>Historical!Print_Titles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Tucker McCrady (S)</cp:lastModifiedBy>
  <dcterms:modified xsi:type="dcterms:W3CDTF">2026-09-26T22:40:10Z</dcterms:modified>
</cp:coreProperties>
</file>